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수입" sheetId="6" r:id="rId1"/>
    <sheet name="지출" sheetId="7" r:id="rId2"/>
    <sheet name="Sheet1" sheetId="8" r:id="rId3"/>
  </sheets>
  <calcPr calcId="144525"/>
</workbook>
</file>

<file path=xl/calcChain.xml><?xml version="1.0" encoding="utf-8"?>
<calcChain xmlns="http://schemas.openxmlformats.org/spreadsheetml/2006/main">
  <c r="D86" i="7" l="1"/>
  <c r="G83" i="7"/>
  <c r="G86" i="7" s="1"/>
  <c r="F83" i="7"/>
  <c r="F86" i="7" s="1"/>
  <c r="G76" i="7"/>
  <c r="G79" i="7" s="1"/>
  <c r="F76" i="7"/>
  <c r="F79" i="7" s="1"/>
  <c r="D76" i="7"/>
  <c r="D79" i="7" s="1"/>
  <c r="G73" i="7"/>
  <c r="H73" i="7" s="1"/>
  <c r="F73" i="7"/>
  <c r="D73" i="7"/>
  <c r="G69" i="7"/>
  <c r="H69" i="7" s="1"/>
  <c r="F69" i="7"/>
  <c r="D69" i="7"/>
  <c r="G66" i="7"/>
  <c r="F66" i="7"/>
  <c r="H66" i="7" s="1"/>
  <c r="D66" i="7"/>
  <c r="G64" i="7"/>
  <c r="H64" i="7" s="1"/>
  <c r="F64" i="7"/>
  <c r="D64" i="7"/>
  <c r="G62" i="7"/>
  <c r="F62" i="7"/>
  <c r="H62" i="7" s="1"/>
  <c r="D62" i="7"/>
  <c r="H61" i="7"/>
  <c r="G56" i="7"/>
  <c r="H56" i="7" s="1"/>
  <c r="F56" i="7"/>
  <c r="D56" i="7"/>
  <c r="G51" i="7"/>
  <c r="H51" i="7" s="1"/>
  <c r="F51" i="7"/>
  <c r="D51" i="7"/>
  <c r="H50" i="7"/>
  <c r="G47" i="7"/>
  <c r="H47" i="7" s="1"/>
  <c r="F47" i="7"/>
  <c r="D47" i="7"/>
  <c r="G40" i="7"/>
  <c r="H40" i="7" s="1"/>
  <c r="F40" i="7"/>
  <c r="D40" i="7"/>
  <c r="G35" i="7"/>
  <c r="H35" i="7" s="1"/>
  <c r="F35" i="7"/>
  <c r="D35" i="7"/>
  <c r="H34" i="7"/>
  <c r="G30" i="7"/>
  <c r="H30" i="7" s="1"/>
  <c r="F30" i="7"/>
  <c r="D30" i="7"/>
  <c r="G26" i="7"/>
  <c r="H26" i="7" s="1"/>
  <c r="F26" i="7"/>
  <c r="D26" i="7"/>
  <c r="G23" i="7"/>
  <c r="H23" i="7" s="1"/>
  <c r="F23" i="7"/>
  <c r="D23" i="7"/>
  <c r="E23" i="7" s="1"/>
  <c r="G19" i="7"/>
  <c r="H19" i="7" s="1"/>
  <c r="F19" i="7"/>
  <c r="G16" i="7"/>
  <c r="H16" i="7" s="1"/>
  <c r="F16" i="7"/>
  <c r="G9" i="7"/>
  <c r="G20" i="7" s="1"/>
  <c r="F9" i="7"/>
  <c r="F20" i="7" s="1"/>
  <c r="H29" i="6"/>
  <c r="G29" i="6"/>
  <c r="I28" i="6"/>
  <c r="H27" i="6"/>
  <c r="I27" i="6" s="1"/>
  <c r="G27" i="6"/>
  <c r="G31" i="6" s="1"/>
  <c r="G33" i="6" s="1"/>
  <c r="D27" i="6"/>
  <c r="D31" i="6" s="1"/>
  <c r="I26" i="6"/>
  <c r="I25" i="6"/>
  <c r="I24" i="6"/>
  <c r="I23" i="6"/>
  <c r="I22" i="6"/>
  <c r="H21" i="6"/>
  <c r="I21" i="6" s="1"/>
  <c r="G21" i="6"/>
  <c r="D21" i="6"/>
  <c r="I20" i="6"/>
  <c r="I19" i="6"/>
  <c r="I18" i="6"/>
  <c r="H17" i="6"/>
  <c r="I17" i="6" s="1"/>
  <c r="G17" i="6"/>
  <c r="D17" i="6"/>
  <c r="E17" i="6" s="1"/>
  <c r="H16" i="6"/>
  <c r="I16" i="6" s="1"/>
  <c r="G16" i="6"/>
  <c r="H11" i="6"/>
  <c r="I11" i="6" s="1"/>
  <c r="G11" i="6"/>
  <c r="H7" i="6"/>
  <c r="I7" i="6" s="1"/>
  <c r="G7" i="6"/>
  <c r="D7" i="6"/>
  <c r="H6" i="6"/>
  <c r="I6" i="6" s="1"/>
  <c r="G6" i="6"/>
  <c r="I4" i="6"/>
  <c r="H3" i="6"/>
  <c r="I3" i="6" s="1"/>
  <c r="G3" i="6"/>
  <c r="G81" i="7" l="1"/>
  <c r="H79" i="7"/>
  <c r="H86" i="7"/>
  <c r="G88" i="7"/>
  <c r="H20" i="7"/>
  <c r="F81" i="7"/>
  <c r="F88" i="7"/>
  <c r="D88" i="7"/>
  <c r="H76" i="7"/>
  <c r="H83" i="7"/>
  <c r="H9" i="7"/>
  <c r="E76" i="7"/>
  <c r="E26" i="6"/>
  <c r="E21" i="6"/>
  <c r="E3" i="6"/>
  <c r="D33" i="6"/>
  <c r="E31" i="6"/>
  <c r="E7" i="6"/>
  <c r="E27" i="6"/>
  <c r="H31" i="6"/>
  <c r="E83" i="7" l="1"/>
  <c r="E69" i="7"/>
  <c r="E64" i="7"/>
  <c r="E61" i="7"/>
  <c r="E56" i="7"/>
  <c r="E50" i="7"/>
  <c r="E34" i="7"/>
  <c r="E66" i="7"/>
  <c r="E40" i="7"/>
  <c r="H88" i="7"/>
  <c r="E79" i="7"/>
  <c r="E47" i="7"/>
  <c r="E86" i="7"/>
  <c r="E73" i="7"/>
  <c r="E62" i="7"/>
  <c r="E26" i="7"/>
  <c r="E35" i="7"/>
  <c r="H81" i="7"/>
  <c r="E51" i="7"/>
  <c r="E30" i="7"/>
  <c r="I31" i="6"/>
  <c r="H33" i="6"/>
  <c r="I33" i="6" s="1"/>
</calcChain>
</file>

<file path=xl/sharedStrings.xml><?xml version="1.0" encoding="utf-8"?>
<sst xmlns="http://schemas.openxmlformats.org/spreadsheetml/2006/main" count="181" uniqueCount="153">
  <si>
    <t>%</t>
  </si>
  <si>
    <t>장애인고용공단</t>
  </si>
  <si>
    <t>한  국   장  총</t>
  </si>
  <si>
    <t>입     회     비</t>
  </si>
  <si>
    <t>년     회     비</t>
  </si>
  <si>
    <t>1.급             료</t>
    <phoneticPr fontId="4" type="noConversion"/>
  </si>
  <si>
    <t>월급여</t>
    <phoneticPr fontId="4" type="noConversion"/>
  </si>
  <si>
    <t>2.복 리  후생비</t>
    <phoneticPr fontId="4" type="noConversion"/>
  </si>
  <si>
    <t>퇴직금</t>
    <phoneticPr fontId="4" type="noConversion"/>
  </si>
  <si>
    <t>4대보험</t>
    <phoneticPr fontId="4" type="noConversion"/>
  </si>
  <si>
    <t>팀장,과장</t>
    <phoneticPr fontId="4" type="noConversion"/>
  </si>
  <si>
    <t>명절 떡값</t>
    <phoneticPr fontId="4" type="noConversion"/>
  </si>
  <si>
    <t>구정,추석</t>
    <phoneticPr fontId="4" type="noConversion"/>
  </si>
  <si>
    <t>3.회 의 비</t>
    <phoneticPr fontId="4" type="noConversion"/>
  </si>
  <si>
    <t>4.임   차  료</t>
    <phoneticPr fontId="4" type="noConversion"/>
  </si>
  <si>
    <t>5.통 신 운 송 비</t>
    <phoneticPr fontId="4" type="noConversion"/>
  </si>
  <si>
    <t>전화.인터넷</t>
    <phoneticPr fontId="4" type="noConversion"/>
  </si>
  <si>
    <t>홈페이지</t>
    <phoneticPr fontId="4" type="noConversion"/>
  </si>
  <si>
    <t>진주</t>
    <phoneticPr fontId="4" type="noConversion"/>
  </si>
  <si>
    <t>부산,대구,대전</t>
    <phoneticPr fontId="4" type="noConversion"/>
  </si>
  <si>
    <t>기타</t>
    <phoneticPr fontId="3" type="noConversion"/>
  </si>
  <si>
    <t>사무기기</t>
    <phoneticPr fontId="4" type="noConversion"/>
  </si>
  <si>
    <t>프린트기외</t>
    <phoneticPr fontId="4" type="noConversion"/>
  </si>
  <si>
    <t>지부모임</t>
    <phoneticPr fontId="4" type="noConversion"/>
  </si>
  <si>
    <t>교육비</t>
    <phoneticPr fontId="6" type="noConversion"/>
  </si>
  <si>
    <t>15.회비</t>
    <phoneticPr fontId="4" type="noConversion"/>
  </si>
  <si>
    <t>아태장루협회</t>
    <phoneticPr fontId="4" type="noConversion"/>
  </si>
  <si>
    <t>장총</t>
    <phoneticPr fontId="4" type="noConversion"/>
  </si>
  <si>
    <t>재활요양 적립금</t>
    <phoneticPr fontId="3" type="noConversion"/>
  </si>
  <si>
    <t>17. 예비비</t>
    <phoneticPr fontId="4" type="noConversion"/>
  </si>
  <si>
    <t xml:space="preserve"> </t>
    <phoneticPr fontId="3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</si>
  <si>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</si>
  <si>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</si>
  <si>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</si>
  <si>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2015년 실적</t>
    <phoneticPr fontId="4" type="noConversion"/>
  </si>
  <si>
    <t>산출    내역</t>
    <phoneticPr fontId="4" type="noConversion"/>
  </si>
  <si>
    <t>2020년 계획</t>
    <phoneticPr fontId="3" type="noConversion"/>
  </si>
  <si>
    <t>2020년  실적</t>
    <phoneticPr fontId="3" type="noConversion"/>
  </si>
  <si>
    <t>%</t>
    <phoneticPr fontId="6" type="noConversion"/>
  </si>
  <si>
    <t>전년도 이월금(A)</t>
    <phoneticPr fontId="4" type="noConversion"/>
  </si>
  <si>
    <t xml:space="preserve">      운영비</t>
    <phoneticPr fontId="3" type="noConversion"/>
  </si>
  <si>
    <t>A 지원금</t>
    <phoneticPr fontId="6" type="noConversion"/>
  </si>
  <si>
    <t>1.지원금(사업)</t>
    <phoneticPr fontId="3" type="noConversion"/>
  </si>
  <si>
    <t>방문교육</t>
    <phoneticPr fontId="4" type="noConversion"/>
  </si>
  <si>
    <t>재활교육</t>
    <phoneticPr fontId="4" type="noConversion"/>
  </si>
  <si>
    <t>공동모금회</t>
    <phoneticPr fontId="4" type="noConversion"/>
  </si>
  <si>
    <t>2.지원금(운영비)</t>
    <phoneticPr fontId="3" type="noConversion"/>
  </si>
  <si>
    <t>280,000*12</t>
    <phoneticPr fontId="4" type="noConversion"/>
  </si>
  <si>
    <t>고용노동부</t>
    <phoneticPr fontId="3" type="noConversion"/>
  </si>
  <si>
    <t>B.자체 수입</t>
    <phoneticPr fontId="3" type="noConversion"/>
  </si>
  <si>
    <t xml:space="preserve"> </t>
    <phoneticPr fontId="3" type="noConversion"/>
  </si>
  <si>
    <t>1.회           비</t>
    <phoneticPr fontId="3" type="noConversion"/>
  </si>
  <si>
    <t>20,000*15명</t>
    <phoneticPr fontId="4" type="noConversion"/>
  </si>
  <si>
    <t>30,000*170명</t>
    <phoneticPr fontId="4" type="noConversion"/>
  </si>
  <si>
    <t xml:space="preserve">    단체 회비</t>
    <phoneticPr fontId="4" type="noConversion"/>
  </si>
  <si>
    <t>1.800.000*12</t>
    <phoneticPr fontId="6" type="noConversion"/>
  </si>
  <si>
    <t>2.특별 회비</t>
    <phoneticPr fontId="4" type="noConversion"/>
  </si>
  <si>
    <t>이사회</t>
    <phoneticPr fontId="4" type="noConversion"/>
  </si>
  <si>
    <t>이사회</t>
    <phoneticPr fontId="4" type="noConversion"/>
  </si>
  <si>
    <t>이사회비</t>
    <phoneticPr fontId="4" type="noConversion"/>
  </si>
  <si>
    <t>500,000*12</t>
    <phoneticPr fontId="4" type="noConversion"/>
  </si>
  <si>
    <t xml:space="preserve">회    원  </t>
    <phoneticPr fontId="4" type="noConversion"/>
  </si>
  <si>
    <t>정     기</t>
    <phoneticPr fontId="4" type="noConversion"/>
  </si>
  <si>
    <t>500.000*12</t>
    <phoneticPr fontId="4" type="noConversion"/>
  </si>
  <si>
    <t>수    시</t>
    <phoneticPr fontId="4" type="noConversion"/>
  </si>
  <si>
    <t>3.수익사업</t>
    <phoneticPr fontId="6" type="noConversion"/>
  </si>
  <si>
    <t>4.이자수입</t>
    <phoneticPr fontId="6" type="noConversion"/>
  </si>
  <si>
    <t>5.기타수입</t>
    <phoneticPr fontId="4" type="noConversion"/>
  </si>
  <si>
    <t xml:space="preserve">    직원4대보험예수금</t>
    <phoneticPr fontId="3" type="noConversion"/>
  </si>
  <si>
    <t xml:space="preserve">    잡수입</t>
    <phoneticPr fontId="6" type="noConversion"/>
  </si>
  <si>
    <t xml:space="preserve">계(B) </t>
    <phoneticPr fontId="4" type="noConversion"/>
  </si>
  <si>
    <t>합     계(A+B)</t>
    <phoneticPr fontId="4" type="noConversion"/>
  </si>
  <si>
    <t>관</t>
    <phoneticPr fontId="4" type="noConversion"/>
  </si>
  <si>
    <t>항</t>
    <phoneticPr fontId="4" type="noConversion"/>
  </si>
  <si>
    <t>목</t>
    <phoneticPr fontId="4" type="noConversion"/>
  </si>
  <si>
    <t>2015년 실적</t>
    <phoneticPr fontId="4" type="noConversion"/>
  </si>
  <si>
    <t>%</t>
    <phoneticPr fontId="4" type="noConversion"/>
  </si>
  <si>
    <t>2020년 계획</t>
    <phoneticPr fontId="3" type="noConversion"/>
  </si>
  <si>
    <t>2020년  실적</t>
    <phoneticPr fontId="3" type="noConversion"/>
  </si>
  <si>
    <t>%</t>
    <phoneticPr fontId="6" type="noConversion"/>
  </si>
  <si>
    <t>사업비(국고)</t>
    <phoneticPr fontId="3" type="noConversion"/>
  </si>
  <si>
    <t>장루관리 
방문교육및 간호</t>
    <phoneticPr fontId="3" type="noConversion"/>
  </si>
  <si>
    <t>월급여</t>
    <phoneticPr fontId="4" type="noConversion"/>
  </si>
  <si>
    <t>전희숙</t>
    <phoneticPr fontId="4" type="noConversion"/>
  </si>
  <si>
    <t>박순덕</t>
    <phoneticPr fontId="3" type="noConversion"/>
  </si>
  <si>
    <t>교통비</t>
    <phoneticPr fontId="4" type="noConversion"/>
  </si>
  <si>
    <t>피부관리용품</t>
    <phoneticPr fontId="6" type="noConversion"/>
  </si>
  <si>
    <t>파우더외</t>
    <phoneticPr fontId="6" type="noConversion"/>
  </si>
  <si>
    <t>유류비</t>
    <phoneticPr fontId="3" type="noConversion"/>
  </si>
  <si>
    <t>소    계</t>
    <phoneticPr fontId="3" type="noConversion"/>
  </si>
  <si>
    <t>장루회원 
재활교육</t>
    <phoneticPr fontId="3" type="noConversion"/>
  </si>
  <si>
    <t>인쇄비</t>
    <phoneticPr fontId="4" type="noConversion"/>
  </si>
  <si>
    <t>회보</t>
    <phoneticPr fontId="4" type="noConversion"/>
  </si>
  <si>
    <t>회보봉투</t>
    <phoneticPr fontId="4" type="noConversion"/>
  </si>
  <si>
    <t>발송비</t>
    <phoneticPr fontId="4" type="noConversion"/>
  </si>
  <si>
    <t>회보</t>
    <phoneticPr fontId="3" type="noConversion"/>
  </si>
  <si>
    <t>워크샾</t>
    <phoneticPr fontId="4" type="noConversion"/>
  </si>
  <si>
    <t>춘계</t>
    <phoneticPr fontId="3" type="noConversion"/>
  </si>
  <si>
    <t>사업비(공동모금회)</t>
    <phoneticPr fontId="3" type="noConversion"/>
  </si>
  <si>
    <t>추계</t>
    <phoneticPr fontId="3" type="noConversion"/>
  </si>
  <si>
    <t xml:space="preserve"> </t>
    <phoneticPr fontId="3" type="noConversion"/>
  </si>
  <si>
    <t>사업비 합계(A)</t>
    <phoneticPr fontId="3" type="noConversion"/>
  </si>
  <si>
    <t>운영비(자부담)</t>
    <phoneticPr fontId="3" type="noConversion"/>
  </si>
  <si>
    <t>전희숙</t>
    <phoneticPr fontId="4" type="noConversion"/>
  </si>
  <si>
    <t>박순덕</t>
    <phoneticPr fontId="4" type="noConversion"/>
  </si>
  <si>
    <t>총회, 송년모임</t>
    <phoneticPr fontId="4" type="noConversion"/>
  </si>
  <si>
    <t>월례회</t>
    <phoneticPr fontId="4" type="noConversion"/>
  </si>
  <si>
    <t>통신비</t>
    <phoneticPr fontId="4" type="noConversion"/>
  </si>
  <si>
    <t>우편</t>
    <phoneticPr fontId="4" type="noConversion"/>
  </si>
  <si>
    <t>통신운송비</t>
    <phoneticPr fontId="3" type="noConversion"/>
  </si>
  <si>
    <t>6.임 직원 여 비</t>
    <phoneticPr fontId="4" type="noConversion"/>
  </si>
  <si>
    <t>지부순방</t>
    <phoneticPr fontId="4" type="noConversion"/>
  </si>
  <si>
    <t>광주,전주지부</t>
    <phoneticPr fontId="6" type="noConversion"/>
  </si>
  <si>
    <t>지도자대회</t>
    <phoneticPr fontId="4" type="noConversion"/>
  </si>
  <si>
    <t xml:space="preserve"> </t>
    <phoneticPr fontId="3" type="noConversion"/>
  </si>
  <si>
    <t>7.업무  추진비</t>
    <phoneticPr fontId="4" type="noConversion"/>
  </si>
  <si>
    <t>판공비</t>
    <phoneticPr fontId="4" type="noConversion"/>
  </si>
  <si>
    <t>이사장</t>
    <phoneticPr fontId="4" type="noConversion"/>
  </si>
  <si>
    <t>8.연     료     비</t>
    <phoneticPr fontId="4" type="noConversion"/>
  </si>
  <si>
    <t>난방비</t>
    <phoneticPr fontId="4" type="noConversion"/>
  </si>
  <si>
    <t>난방유</t>
    <phoneticPr fontId="4" type="noConversion"/>
  </si>
  <si>
    <t>9.제  세  공과금</t>
    <phoneticPr fontId="4" type="noConversion"/>
  </si>
  <si>
    <t>4대보험</t>
    <phoneticPr fontId="4" type="noConversion"/>
  </si>
  <si>
    <t>팀장,과장</t>
    <phoneticPr fontId="4" type="noConversion"/>
  </si>
  <si>
    <t>전기료</t>
    <phoneticPr fontId="4" type="noConversion"/>
  </si>
  <si>
    <t>수수료</t>
    <phoneticPr fontId="4" type="noConversion"/>
  </si>
  <si>
    <t>송금,서류발급</t>
    <phoneticPr fontId="4" type="noConversion"/>
  </si>
  <si>
    <t>수도요금</t>
    <phoneticPr fontId="6" type="noConversion"/>
  </si>
  <si>
    <t>10.소 모 품  비</t>
    <phoneticPr fontId="4" type="noConversion"/>
  </si>
  <si>
    <t>비품관리비</t>
    <phoneticPr fontId="4" type="noConversion"/>
  </si>
  <si>
    <t>정수기</t>
    <phoneticPr fontId="4" type="noConversion"/>
  </si>
  <si>
    <t>토너,잉크</t>
    <phoneticPr fontId="4" type="noConversion"/>
  </si>
  <si>
    <t>사무용품비</t>
    <phoneticPr fontId="4" type="noConversion"/>
  </si>
  <si>
    <t>복사용지외</t>
    <phoneticPr fontId="4" type="noConversion"/>
  </si>
  <si>
    <t>소모품비</t>
    <phoneticPr fontId="4" type="noConversion"/>
  </si>
  <si>
    <t>커피외</t>
    <phoneticPr fontId="4" type="noConversion"/>
  </si>
  <si>
    <t>11.수  선   비</t>
    <phoneticPr fontId="4" type="noConversion"/>
  </si>
  <si>
    <t>12.도서 인쇄 비</t>
    <phoneticPr fontId="4" type="noConversion"/>
  </si>
  <si>
    <t>13.비품 구입비</t>
    <phoneticPr fontId="4" type="noConversion"/>
  </si>
  <si>
    <t>14.교육세미나비</t>
    <phoneticPr fontId="4" type="noConversion"/>
  </si>
  <si>
    <t>교육비</t>
    <phoneticPr fontId="4" type="noConversion"/>
  </si>
  <si>
    <t>국제단체</t>
    <phoneticPr fontId="4" type="noConversion"/>
  </si>
  <si>
    <t>국내단체</t>
    <phoneticPr fontId="4" type="noConversion"/>
  </si>
  <si>
    <t xml:space="preserve">16.적립금 </t>
    <phoneticPr fontId="4" type="noConversion"/>
  </si>
  <si>
    <t>기타</t>
    <phoneticPr fontId="3" type="noConversion"/>
  </si>
  <si>
    <t>계(B)</t>
    <phoneticPr fontId="4" type="noConversion"/>
  </si>
  <si>
    <t>지출합계(A+B)</t>
    <phoneticPr fontId="3" type="noConversion"/>
  </si>
  <si>
    <t xml:space="preserve">  이월금</t>
    <phoneticPr fontId="4" type="noConversion"/>
  </si>
  <si>
    <t>운영비</t>
    <phoneticPr fontId="3" type="noConversion"/>
  </si>
  <si>
    <t>계(C)</t>
    <phoneticPr fontId="4" type="noConversion"/>
  </si>
  <si>
    <t>합    계(A+B+C)</t>
    <phoneticPr fontId="4" type="noConversion"/>
  </si>
  <si>
    <t>2020년도 예산 계획 대 실적(지출)</t>
    <phoneticPr fontId="3" type="noConversion"/>
  </si>
  <si>
    <t>2020년도 예산 계획대 실적(수입)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</si>
</sst>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77" formatCode="0.0"/>
    <numFmt numFmtId="178" formatCode="#,##0_);[Red]\(#,##0\)"/>
    <numFmt numFmtId="179" formatCode="0_ "/>
    <numFmt numFmtId="180" formatCode="0.0_ "/>
  </numFmts>
  <fonts count="20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scheme val="minor"/>
    </font>
    <font>
      <b/>
      <sz val="14"/>
      <name val="굴림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sz val="12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10"/>
      <name val="돋움"/>
      <family val="3"/>
      <charset val="129"/>
    </font>
    <font>
      <sz val="12"/>
      <name val="굴림"/>
      <family val="3"/>
      <charset val="129"/>
    </font>
    <font>
      <sz val="11"/>
      <name val="돋움"/>
      <family val="3"/>
      <charset val="129"/>
    </font>
    <font>
      <sz val="11"/>
      <name val="굴림"/>
      <family val="3"/>
      <charset val="129"/>
    </font>
    <font>
      <b/>
      <sz val="11"/>
      <name val="굴림"/>
      <family val="3"/>
      <charset val="129"/>
    </font>
    <font>
      <b/>
      <sz val="9"/>
      <name val="굴림"/>
      <family val="3"/>
      <charset val="129"/>
    </font>
    <font>
      <b/>
      <sz val="10"/>
      <name val="굴림"/>
      <family val="3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sz val="9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indexed="8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/>
    <xf numFmtId="0" fontId="5" fillId="0" borderId="0" xfId="0" applyFont="1" applyAlignment="1">
      <alignment vertical="center"/>
    </xf>
    <xf numFmtId="41" fontId="9" fillId="0" borderId="0" xfId="1" applyFo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1" fontId="7" fillId="0" borderId="0" xfId="1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41" fontId="12" fillId="0" borderId="2" xfId="1" applyFont="1" applyBorder="1" applyAlignment="1">
      <alignment horizontal="center" vertical="center"/>
    </xf>
    <xf numFmtId="176" fontId="12" fillId="0" borderId="17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right" vertical="center"/>
    </xf>
    <xf numFmtId="177" fontId="14" fillId="0" borderId="5" xfId="0" applyNumberFormat="1" applyFont="1" applyBorder="1" applyAlignment="1">
      <alignment horizontal="center" vertical="center"/>
    </xf>
    <xf numFmtId="41" fontId="14" fillId="0" borderId="5" xfId="1" applyFont="1" applyBorder="1" applyAlignment="1">
      <alignment horizontal="center" vertical="center"/>
    </xf>
    <xf numFmtId="41" fontId="14" fillId="0" borderId="5" xfId="1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/>
    </xf>
    <xf numFmtId="41" fontId="7" fillId="0" borderId="5" xfId="1" applyFont="1" applyBorder="1" applyAlignment="1">
      <alignment horizontal="center" vertical="center"/>
    </xf>
    <xf numFmtId="41" fontId="7" fillId="0" borderId="5" xfId="1" applyFont="1" applyBorder="1" applyAlignment="1">
      <alignment horizontal="right" vertical="center"/>
    </xf>
    <xf numFmtId="41" fontId="7" fillId="0" borderId="18" xfId="1" applyFont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178" fontId="7" fillId="0" borderId="5" xfId="0" applyNumberFormat="1" applyFont="1" applyBorder="1" applyAlignment="1" applyProtection="1">
      <alignment vertical="center"/>
    </xf>
    <xf numFmtId="179" fontId="7" fillId="0" borderId="5" xfId="2" applyNumberFormat="1" applyFont="1" applyBorder="1" applyProtection="1">
      <alignment vertical="center"/>
    </xf>
    <xf numFmtId="178" fontId="7" fillId="0" borderId="18" xfId="0" applyNumberFormat="1" applyFont="1" applyBorder="1" applyAlignment="1" applyProtection="1">
      <alignment horizontal="right" vertical="center"/>
    </xf>
    <xf numFmtId="176" fontId="7" fillId="0" borderId="5" xfId="0" applyNumberFormat="1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178" fontId="14" fillId="0" borderId="5" xfId="0" applyNumberFormat="1" applyFont="1" applyBorder="1" applyAlignment="1" applyProtection="1">
      <alignment horizontal="right" vertical="center"/>
    </xf>
    <xf numFmtId="176" fontId="7" fillId="0" borderId="5" xfId="0" applyNumberFormat="1" applyFont="1" applyBorder="1" applyAlignment="1">
      <alignment vertical="center"/>
    </xf>
    <xf numFmtId="177" fontId="7" fillId="0" borderId="5" xfId="0" applyNumberFormat="1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horizontal="right" vertical="center"/>
    </xf>
    <xf numFmtId="176" fontId="7" fillId="0" borderId="18" xfId="0" applyNumberFormat="1" applyFont="1" applyFill="1" applyBorder="1" applyAlignment="1">
      <alignment horizontal="right" vertical="center"/>
    </xf>
    <xf numFmtId="178" fontId="14" fillId="0" borderId="5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178" fontId="14" fillId="0" borderId="19" xfId="0" applyNumberFormat="1" applyFont="1" applyBorder="1" applyAlignment="1" applyProtection="1">
      <alignment horizontal="right" vertical="center"/>
    </xf>
    <xf numFmtId="176" fontId="14" fillId="0" borderId="5" xfId="0" applyNumberFormat="1" applyFont="1" applyFill="1" applyBorder="1" applyAlignment="1">
      <alignment horizontal="right" vertical="center"/>
    </xf>
    <xf numFmtId="176" fontId="14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178" fontId="14" fillId="0" borderId="8" xfId="0" applyNumberFormat="1" applyFont="1" applyBorder="1" applyAlignment="1" applyProtection="1">
      <alignment vertical="center"/>
    </xf>
    <xf numFmtId="177" fontId="14" fillId="0" borderId="8" xfId="0" applyNumberFormat="1" applyFont="1" applyBorder="1" applyAlignment="1">
      <alignment horizontal="center" vertical="center"/>
    </xf>
    <xf numFmtId="41" fontId="14" fillId="0" borderId="8" xfId="1" applyFont="1" applyBorder="1" applyAlignment="1">
      <alignment horizontal="center" vertical="center"/>
    </xf>
    <xf numFmtId="178" fontId="14" fillId="0" borderId="8" xfId="0" applyNumberFormat="1" applyFont="1" applyBorder="1" applyAlignment="1" applyProtection="1">
      <alignment horizontal="right" vertical="center"/>
    </xf>
    <xf numFmtId="1" fontId="13" fillId="0" borderId="9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center" vertical="center" wrapText="1"/>
    </xf>
    <xf numFmtId="41" fontId="14" fillId="0" borderId="2" xfId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1" fontId="13" fillId="0" borderId="3" xfId="1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41" fontId="17" fillId="0" borderId="6" xfId="1" applyNumberFormat="1" applyFont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41" fontId="13" fillId="0" borderId="6" xfId="1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41" fontId="17" fillId="0" borderId="22" xfId="1" applyNumberFormat="1" applyFont="1" applyBorder="1" applyAlignment="1">
      <alignment horizontal="center" vertical="center"/>
    </xf>
    <xf numFmtId="0" fontId="18" fillId="0" borderId="4" xfId="0" applyFont="1" applyBorder="1" applyAlignment="1">
      <alignment wrapText="1"/>
    </xf>
    <xf numFmtId="176" fontId="14" fillId="0" borderId="5" xfId="0" applyNumberFormat="1" applyFont="1" applyBorder="1" applyAlignment="1">
      <alignment horizontal="center" vertical="center"/>
    </xf>
    <xf numFmtId="180" fontId="14" fillId="0" borderId="5" xfId="2" applyNumberFormat="1" applyFont="1" applyBorder="1" applyProtection="1">
      <alignment vertical="center"/>
    </xf>
    <xf numFmtId="0" fontId="19" fillId="0" borderId="4" xfId="0" applyFont="1" applyBorder="1" applyAlignment="1">
      <alignment wrapText="1"/>
    </xf>
    <xf numFmtId="0" fontId="19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176" fontId="14" fillId="0" borderId="5" xfId="0" applyNumberFormat="1" applyFont="1" applyFill="1" applyBorder="1" applyAlignment="1">
      <alignment horizontal="center" vertical="center"/>
    </xf>
    <xf numFmtId="176" fontId="7" fillId="0" borderId="5" xfId="0" applyNumberFormat="1" applyFont="1" applyFill="1" applyBorder="1" applyAlignment="1">
      <alignment horizontal="center" vertical="center"/>
    </xf>
    <xf numFmtId="180" fontId="7" fillId="0" borderId="5" xfId="2" applyNumberFormat="1" applyFont="1" applyBorder="1" applyProtection="1">
      <alignment vertical="center"/>
    </xf>
    <xf numFmtId="0" fontId="18" fillId="0" borderId="4" xfId="0" applyFont="1" applyBorder="1" applyAlignment="1">
      <alignment horizontal="center" wrapText="1"/>
    </xf>
    <xf numFmtId="176" fontId="14" fillId="0" borderId="18" xfId="0" applyNumberFormat="1" applyFont="1" applyBorder="1" applyAlignment="1">
      <alignment horizontal="right" vertical="center"/>
    </xf>
    <xf numFmtId="0" fontId="18" fillId="0" borderId="4" xfId="0" applyFont="1" applyFill="1" applyBorder="1" applyAlignment="1">
      <alignment horizontal="center" wrapText="1"/>
    </xf>
    <xf numFmtId="0" fontId="14" fillId="0" borderId="4" xfId="0" applyFont="1" applyBorder="1" applyAlignment="1">
      <alignment vertical="center"/>
    </xf>
    <xf numFmtId="0" fontId="18" fillId="0" borderId="7" xfId="0" applyFont="1" applyBorder="1" applyAlignment="1">
      <alignment horizontal="center" wrapText="1"/>
    </xf>
    <xf numFmtId="0" fontId="14" fillId="0" borderId="8" xfId="0" applyFont="1" applyBorder="1" applyAlignment="1">
      <alignment vertical="center"/>
    </xf>
    <xf numFmtId="176" fontId="14" fillId="0" borderId="8" xfId="0" applyNumberFormat="1" applyFont="1" applyBorder="1" applyAlignment="1">
      <alignment horizontal="right" vertical="center"/>
    </xf>
    <xf numFmtId="180" fontId="14" fillId="0" borderId="8" xfId="2" applyNumberFormat="1" applyFont="1" applyBorder="1" applyProtection="1">
      <alignment vertical="center"/>
    </xf>
    <xf numFmtId="41" fontId="13" fillId="0" borderId="9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1" fontId="17" fillId="0" borderId="0" xfId="1" applyNumberFormat="1" applyFont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4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center" vertical="center"/>
    </xf>
    <xf numFmtId="41" fontId="14" fillId="0" borderId="27" xfId="0" applyNumberFormat="1" applyFont="1" applyBorder="1" applyAlignment="1">
      <alignment horizontal="right" vertical="center"/>
    </xf>
    <xf numFmtId="41" fontId="14" fillId="0" borderId="29" xfId="0" applyNumberFormat="1" applyFont="1" applyBorder="1" applyAlignment="1">
      <alignment horizontal="right" vertical="center"/>
    </xf>
    <xf numFmtId="41" fontId="14" fillId="0" borderId="18" xfId="1" applyFont="1" applyBorder="1" applyAlignment="1">
      <alignment horizontal="right" vertical="center"/>
    </xf>
    <xf numFmtId="49" fontId="7" fillId="0" borderId="18" xfId="1" applyNumberFormat="1" applyFont="1" applyBorder="1" applyAlignment="1">
      <alignment horizontal="right" vertical="center"/>
    </xf>
    <xf numFmtId="41" fontId="14" fillId="0" borderId="8" xfId="1" applyFont="1" applyBorder="1" applyAlignment="1">
      <alignment horizontal="right" vertical="center"/>
    </xf>
    <xf numFmtId="41" fontId="8" fillId="0" borderId="0" xfId="1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41" fontId="10" fillId="0" borderId="0" xfId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0" fontId="14" fillId="0" borderId="5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abSelected="1" workbookViewId="0">
      <selection sqref="A1:I1"/>
    </sheetView>
  </sheetViews>
  <sheetFormatPr defaultColWidth="9" defaultRowHeight="14.25" x14ac:dyDescent="0.3"/>
  <cols>
    <col min="1" max="1" width="15.375" style="1" customWidth="1"/>
    <col min="2" max="2" width="11.5" style="1" customWidth="1"/>
    <col min="3" max="3" width="11.75" style="1" customWidth="1"/>
    <col min="4" max="4" width="12.625" style="1" hidden="1" customWidth="1"/>
    <col min="5" max="5" width="7" style="1" hidden="1" customWidth="1"/>
    <col min="6" max="6" width="11.875" style="2" hidden="1" customWidth="1"/>
    <col min="7" max="7" width="15.875" style="6" customWidth="1"/>
    <col min="8" max="8" width="14.875" style="6" customWidth="1"/>
    <col min="9" max="9" width="7.125" style="56" customWidth="1"/>
    <col min="10" max="16384" width="9" style="1"/>
  </cols>
  <sheetData>
    <row r="1" spans="1:17" ht="24.6" customHeight="1" thickBot="1" x14ac:dyDescent="0.35">
      <c r="A1" s="109" t="s">
        <v>152</v>
      </c>
      <c r="B1" s="110"/>
      <c r="C1" s="110"/>
      <c r="D1" s="110"/>
      <c r="E1" s="110"/>
      <c r="F1" s="110"/>
      <c r="G1" s="111"/>
      <c r="H1" s="111"/>
      <c r="I1" s="112"/>
      <c r="K1" s="1" t="s">
        <v>30</v>
      </c>
      <c r="Q1" s="1" t="s">
        <v>30</v>
      </c>
    </row>
    <row r="2" spans="1:17" ht="20.100000000000001" customHeight="1" x14ac:dyDescent="0.3">
      <c r="A2" s="8" t="s">
        <v>31</v>
      </c>
      <c r="B2" s="9" t="s">
        <v>32</v>
      </c>
      <c r="C2" s="9" t="s">
        <v>33</v>
      </c>
      <c r="D2" s="10" t="s">
        <v>34</v>
      </c>
      <c r="E2" s="9" t="s">
        <v>0</v>
      </c>
      <c r="F2" s="11" t="s">
        <v>35</v>
      </c>
      <c r="G2" s="12" t="s">
        <v>36</v>
      </c>
      <c r="H2" s="12" t="s">
        <v>37</v>
      </c>
      <c r="I2" s="13" t="s">
        <v>38</v>
      </c>
    </row>
    <row r="3" spans="1:17" ht="18.95" customHeight="1" x14ac:dyDescent="0.3">
      <c r="A3" s="113" t="s">
        <v>39</v>
      </c>
      <c r="B3" s="114"/>
      <c r="C3" s="48"/>
      <c r="D3" s="14">
        <v>7629412</v>
      </c>
      <c r="E3" s="15" t="e">
        <f>D3/D31*100</f>
        <v>#REF!</v>
      </c>
      <c r="F3" s="16"/>
      <c r="G3" s="17">
        <f t="shared" ref="G3:H3" si="0">G4</f>
        <v>5835638</v>
      </c>
      <c r="H3" s="17">
        <f t="shared" si="0"/>
        <v>5835638</v>
      </c>
      <c r="I3" s="18">
        <f>H3/G3%</f>
        <v>100</v>
      </c>
    </row>
    <row r="4" spans="1:17" ht="18.95" customHeight="1" x14ac:dyDescent="0.3">
      <c r="A4" s="115" t="s">
        <v>40</v>
      </c>
      <c r="B4" s="116"/>
      <c r="C4" s="47"/>
      <c r="D4" s="19"/>
      <c r="E4" s="15"/>
      <c r="F4" s="20"/>
      <c r="G4" s="22">
        <v>5835638</v>
      </c>
      <c r="H4" s="22">
        <v>5835638</v>
      </c>
      <c r="I4" s="18">
        <f t="shared" ref="I4:I33" si="1">H4/G4%</f>
        <v>100</v>
      </c>
    </row>
    <row r="5" spans="1:17" ht="18.95" customHeight="1" x14ac:dyDescent="0.3">
      <c r="A5" s="23"/>
      <c r="B5" s="24"/>
      <c r="C5" s="25"/>
      <c r="D5" s="26"/>
      <c r="E5" s="27"/>
      <c r="F5" s="20"/>
      <c r="G5" s="28"/>
      <c r="H5" s="28"/>
      <c r="I5" s="18"/>
    </row>
    <row r="6" spans="1:17" ht="18.95" customHeight="1" x14ac:dyDescent="0.3">
      <c r="A6" s="117" t="s">
        <v>41</v>
      </c>
      <c r="B6" s="118"/>
      <c r="C6" s="47"/>
      <c r="D6" s="29"/>
      <c r="E6" s="47"/>
      <c r="F6" s="20"/>
      <c r="G6" s="14">
        <f t="shared" ref="G6:H6" si="2">G7+G11</f>
        <v>54190000</v>
      </c>
      <c r="H6" s="14">
        <f t="shared" si="2"/>
        <v>51200000</v>
      </c>
      <c r="I6" s="18">
        <f t="shared" si="1"/>
        <v>94.48237682229194</v>
      </c>
    </row>
    <row r="7" spans="1:17" ht="18.95" customHeight="1" x14ac:dyDescent="0.3">
      <c r="A7" s="117" t="s">
        <v>42</v>
      </c>
      <c r="B7" s="118"/>
      <c r="C7" s="30"/>
      <c r="D7" s="31" t="e">
        <f>D8+#REF!+D10+D12+D13+D9</f>
        <v>#REF!</v>
      </c>
      <c r="E7" s="15" t="e">
        <f>D7/D31*100</f>
        <v>#REF!</v>
      </c>
      <c r="F7" s="16"/>
      <c r="G7" s="17">
        <f t="shared" ref="G7:H7" si="3">G8+G9+G10</f>
        <v>44750000</v>
      </c>
      <c r="H7" s="17">
        <f t="shared" si="3"/>
        <v>40750000</v>
      </c>
      <c r="I7" s="18">
        <f t="shared" si="1"/>
        <v>91.061452513966486</v>
      </c>
    </row>
    <row r="8" spans="1:17" ht="18.95" customHeight="1" x14ac:dyDescent="0.3">
      <c r="A8" s="46"/>
      <c r="B8" s="47" t="s">
        <v>43</v>
      </c>
      <c r="C8" s="47"/>
      <c r="D8" s="32">
        <v>24200000</v>
      </c>
      <c r="E8" s="33"/>
      <c r="F8" s="20"/>
      <c r="G8" s="34">
        <v>24000000</v>
      </c>
      <c r="H8" s="34">
        <v>24000000</v>
      </c>
      <c r="I8" s="18"/>
    </row>
    <row r="9" spans="1:17" ht="18.95" customHeight="1" x14ac:dyDescent="0.3">
      <c r="A9" s="46"/>
      <c r="B9" s="47" t="s">
        <v>44</v>
      </c>
      <c r="C9" s="47"/>
      <c r="D9" s="32">
        <v>10800000</v>
      </c>
      <c r="E9" s="33"/>
      <c r="F9" s="20"/>
      <c r="G9" s="34">
        <v>16750000</v>
      </c>
      <c r="H9" s="34">
        <v>16750000</v>
      </c>
      <c r="I9" s="18"/>
    </row>
    <row r="10" spans="1:17" ht="18.95" customHeight="1" x14ac:dyDescent="0.3">
      <c r="A10" s="46" t="s">
        <v>45</v>
      </c>
      <c r="B10" s="47"/>
      <c r="C10" s="47"/>
      <c r="D10" s="32">
        <v>4000000</v>
      </c>
      <c r="E10" s="33"/>
      <c r="F10" s="20"/>
      <c r="G10" s="34">
        <v>4000000</v>
      </c>
      <c r="H10" s="34"/>
      <c r="I10" s="18"/>
    </row>
    <row r="11" spans="1:17" ht="18.95" customHeight="1" x14ac:dyDescent="0.3">
      <c r="A11" s="117" t="s">
        <v>46</v>
      </c>
      <c r="B11" s="118"/>
      <c r="C11" s="47"/>
      <c r="D11" s="32"/>
      <c r="E11" s="33"/>
      <c r="F11" s="20"/>
      <c r="G11" s="17">
        <f t="shared" ref="G11:H11" si="4">G12+G13+G14</f>
        <v>9440000</v>
      </c>
      <c r="H11" s="17">
        <f t="shared" si="4"/>
        <v>10450000</v>
      </c>
      <c r="I11" s="18">
        <f t="shared" si="1"/>
        <v>110.69915254237289</v>
      </c>
    </row>
    <row r="12" spans="1:17" ht="18.95" customHeight="1" x14ac:dyDescent="0.3">
      <c r="A12" s="35" t="s">
        <v>1</v>
      </c>
      <c r="B12" s="36"/>
      <c r="C12" s="36"/>
      <c r="D12" s="37">
        <v>3360000</v>
      </c>
      <c r="E12" s="33"/>
      <c r="F12" s="20" t="s">
        <v>47</v>
      </c>
      <c r="G12" s="38">
        <v>4800000</v>
      </c>
      <c r="H12" s="38">
        <v>5250000</v>
      </c>
      <c r="I12" s="18"/>
    </row>
    <row r="13" spans="1:17" ht="18.95" customHeight="1" x14ac:dyDescent="0.3">
      <c r="A13" s="35" t="s">
        <v>48</v>
      </c>
      <c r="B13" s="36"/>
      <c r="C13" s="36"/>
      <c r="D13" s="37">
        <v>3360000</v>
      </c>
      <c r="E13" s="33"/>
      <c r="F13" s="20" t="s">
        <v>47</v>
      </c>
      <c r="G13" s="39">
        <v>2640000</v>
      </c>
      <c r="H13" s="39">
        <v>3200000</v>
      </c>
      <c r="I13" s="18"/>
    </row>
    <row r="14" spans="1:17" ht="18.95" customHeight="1" x14ac:dyDescent="0.3">
      <c r="A14" s="46" t="s">
        <v>2</v>
      </c>
      <c r="B14" s="47"/>
      <c r="C14" s="47"/>
      <c r="D14" s="32">
        <v>2000000</v>
      </c>
      <c r="E14" s="33"/>
      <c r="F14" s="20"/>
      <c r="G14" s="34">
        <v>2000000</v>
      </c>
      <c r="H14" s="34">
        <v>2000000</v>
      </c>
      <c r="I14" s="18"/>
    </row>
    <row r="15" spans="1:17" ht="18.95" customHeight="1" x14ac:dyDescent="0.3">
      <c r="A15" s="46"/>
      <c r="B15" s="47"/>
      <c r="C15" s="47"/>
      <c r="D15" s="32"/>
      <c r="E15" s="33"/>
      <c r="F15" s="20"/>
      <c r="G15" s="34"/>
      <c r="H15" s="34"/>
      <c r="I15" s="18"/>
    </row>
    <row r="16" spans="1:17" ht="18.95" customHeight="1" x14ac:dyDescent="0.3">
      <c r="A16" s="117" t="s">
        <v>49</v>
      </c>
      <c r="B16" s="118"/>
      <c r="C16" s="47"/>
      <c r="D16" s="32"/>
      <c r="E16" s="33"/>
      <c r="F16" s="20"/>
      <c r="G16" s="14">
        <f t="shared" ref="G16:H16" si="5">G17+G21+G25+G26+G27</f>
        <v>54974362</v>
      </c>
      <c r="H16" s="14">
        <f t="shared" si="5"/>
        <v>53868103</v>
      </c>
      <c r="I16" s="18">
        <f t="shared" si="1"/>
        <v>97.987681967095867</v>
      </c>
      <c r="L16" s="1" t="s">
        <v>50</v>
      </c>
    </row>
    <row r="17" spans="1:14" x14ac:dyDescent="0.3">
      <c r="A17" s="117" t="s">
        <v>51</v>
      </c>
      <c r="B17" s="118"/>
      <c r="C17" s="30"/>
      <c r="D17" s="40">
        <f>D18+D19+D20</f>
        <v>27322404</v>
      </c>
      <c r="E17" s="15" t="e">
        <f>D17/D43*100</f>
        <v>#DIV/0!</v>
      </c>
      <c r="F17" s="16"/>
      <c r="G17" s="31">
        <f t="shared" ref="G17:H17" si="6">G18+G19+G20</f>
        <v>14200000</v>
      </c>
      <c r="H17" s="31">
        <f t="shared" si="6"/>
        <v>10870000</v>
      </c>
      <c r="I17" s="18">
        <f t="shared" si="1"/>
        <v>76.549295774647888</v>
      </c>
      <c r="L17" s="1" t="s">
        <v>50</v>
      </c>
    </row>
    <row r="18" spans="1:14" x14ac:dyDescent="0.3">
      <c r="A18" s="46"/>
      <c r="B18" s="47" t="s">
        <v>3</v>
      </c>
      <c r="C18" s="47"/>
      <c r="D18" s="32">
        <v>280000</v>
      </c>
      <c r="E18" s="33"/>
      <c r="F18" s="20" t="s">
        <v>52</v>
      </c>
      <c r="G18" s="34">
        <v>200000</v>
      </c>
      <c r="H18" s="34">
        <v>160000</v>
      </c>
      <c r="I18" s="18">
        <f t="shared" si="1"/>
        <v>80</v>
      </c>
    </row>
    <row r="19" spans="1:14" x14ac:dyDescent="0.3">
      <c r="A19" s="46"/>
      <c r="B19" s="47" t="s">
        <v>4</v>
      </c>
      <c r="C19" s="47"/>
      <c r="D19" s="32">
        <v>5280000</v>
      </c>
      <c r="E19" s="33"/>
      <c r="F19" s="20" t="s">
        <v>53</v>
      </c>
      <c r="G19" s="34">
        <v>5400000</v>
      </c>
      <c r="H19" s="34">
        <v>4110000</v>
      </c>
      <c r="I19" s="18">
        <f t="shared" si="1"/>
        <v>76.111111111111114</v>
      </c>
    </row>
    <row r="20" spans="1:14" x14ac:dyDescent="0.3">
      <c r="A20" s="41"/>
      <c r="B20" s="25" t="s">
        <v>54</v>
      </c>
      <c r="C20" s="25"/>
      <c r="D20" s="32">
        <v>21762404</v>
      </c>
      <c r="E20" s="33"/>
      <c r="F20" s="20" t="s">
        <v>55</v>
      </c>
      <c r="G20" s="34">
        <v>8600000</v>
      </c>
      <c r="H20" s="34">
        <v>6600000</v>
      </c>
      <c r="I20" s="18">
        <f t="shared" si="1"/>
        <v>76.744186046511629</v>
      </c>
    </row>
    <row r="21" spans="1:14" x14ac:dyDescent="0.3">
      <c r="A21" s="117" t="s">
        <v>56</v>
      </c>
      <c r="B21" s="118"/>
      <c r="C21" s="30"/>
      <c r="D21" s="40">
        <f>D22+D23+D24</f>
        <v>19085000</v>
      </c>
      <c r="E21" s="15" t="e">
        <f>D21/D31*100</f>
        <v>#REF!</v>
      </c>
      <c r="F21" s="16"/>
      <c r="G21" s="42">
        <f t="shared" ref="G21:H21" si="7">G22+G23+G24</f>
        <v>30374362</v>
      </c>
      <c r="H21" s="42">
        <f t="shared" si="7"/>
        <v>38330000</v>
      </c>
      <c r="I21" s="18">
        <f t="shared" si="1"/>
        <v>126.19195096180127</v>
      </c>
    </row>
    <row r="22" spans="1:14" x14ac:dyDescent="0.3">
      <c r="A22" s="35" t="s">
        <v>58</v>
      </c>
      <c r="B22" s="36" t="s">
        <v>59</v>
      </c>
      <c r="C22" s="36"/>
      <c r="D22" s="37">
        <v>6000000</v>
      </c>
      <c r="E22" s="33"/>
      <c r="F22" s="20" t="s">
        <v>60</v>
      </c>
      <c r="G22" s="21">
        <v>6000000</v>
      </c>
      <c r="H22" s="21">
        <v>6000000</v>
      </c>
      <c r="I22" s="18">
        <f t="shared" si="1"/>
        <v>100</v>
      </c>
      <c r="N22" s="1" t="s">
        <v>50</v>
      </c>
    </row>
    <row r="23" spans="1:14" x14ac:dyDescent="0.3">
      <c r="A23" s="35" t="s">
        <v>61</v>
      </c>
      <c r="B23" s="36" t="s">
        <v>62</v>
      </c>
      <c r="C23" s="36"/>
      <c r="D23" s="37">
        <v>5245000</v>
      </c>
      <c r="E23" s="33"/>
      <c r="F23" s="20" t="s">
        <v>63</v>
      </c>
      <c r="G23" s="21">
        <v>8500000</v>
      </c>
      <c r="H23" s="21">
        <v>7240000</v>
      </c>
      <c r="I23" s="18">
        <f t="shared" si="1"/>
        <v>85.17647058823529</v>
      </c>
      <c r="N23" s="1" t="s">
        <v>50</v>
      </c>
    </row>
    <row r="24" spans="1:14" x14ac:dyDescent="0.3">
      <c r="A24" s="35" t="s">
        <v>61</v>
      </c>
      <c r="B24" s="36" t="s">
        <v>64</v>
      </c>
      <c r="C24" s="36"/>
      <c r="D24" s="37">
        <v>7840000</v>
      </c>
      <c r="E24" s="33"/>
      <c r="F24" s="20"/>
      <c r="G24" s="21">
        <v>15874362</v>
      </c>
      <c r="H24" s="21">
        <v>25090000</v>
      </c>
      <c r="I24" s="18">
        <f t="shared" si="1"/>
        <v>158.05359610672858</v>
      </c>
    </row>
    <row r="25" spans="1:14" x14ac:dyDescent="0.3">
      <c r="A25" s="117" t="s">
        <v>65</v>
      </c>
      <c r="B25" s="118"/>
      <c r="C25" s="36"/>
      <c r="D25" s="37"/>
      <c r="E25" s="27"/>
      <c r="F25" s="20"/>
      <c r="G25" s="43">
        <v>7200000</v>
      </c>
      <c r="H25" s="43">
        <v>1200000</v>
      </c>
      <c r="I25" s="18">
        <f t="shared" si="1"/>
        <v>16.666666666666668</v>
      </c>
    </row>
    <row r="26" spans="1:14" x14ac:dyDescent="0.3">
      <c r="A26" s="117" t="s">
        <v>66</v>
      </c>
      <c r="B26" s="118"/>
      <c r="C26" s="30"/>
      <c r="D26" s="44">
        <v>840401</v>
      </c>
      <c r="E26" s="15" t="e">
        <f>D26/D31*100</f>
        <v>#REF!</v>
      </c>
      <c r="F26" s="16"/>
      <c r="G26" s="17">
        <v>800000</v>
      </c>
      <c r="H26" s="17">
        <v>1049413</v>
      </c>
      <c r="I26" s="18">
        <f t="shared" si="1"/>
        <v>131.176625</v>
      </c>
      <c r="J26" s="1" t="s">
        <v>50</v>
      </c>
      <c r="L26" s="1" t="s">
        <v>50</v>
      </c>
    </row>
    <row r="27" spans="1:14" x14ac:dyDescent="0.3">
      <c r="A27" s="117" t="s">
        <v>67</v>
      </c>
      <c r="B27" s="118"/>
      <c r="C27" s="30"/>
      <c r="D27" s="44" t="e">
        <f>D28+#REF!+D29+D30</f>
        <v>#REF!</v>
      </c>
      <c r="E27" s="15" t="e">
        <f>D27/D31*100</f>
        <v>#REF!</v>
      </c>
      <c r="F27" s="16"/>
      <c r="G27" s="42">
        <f t="shared" ref="G27:H27" si="8">G28+G29+G30</f>
        <v>2400000</v>
      </c>
      <c r="H27" s="42">
        <f t="shared" si="8"/>
        <v>2418690</v>
      </c>
      <c r="I27" s="18">
        <f t="shared" si="1"/>
        <v>100.77875</v>
      </c>
    </row>
    <row r="28" spans="1:14" x14ac:dyDescent="0.3">
      <c r="A28" s="41" t="s">
        <v>68</v>
      </c>
      <c r="B28" s="25"/>
      <c r="C28" s="25"/>
      <c r="D28" s="32">
        <v>1811450</v>
      </c>
      <c r="E28" s="33"/>
      <c r="F28" s="20"/>
      <c r="G28" s="21">
        <v>2400000</v>
      </c>
      <c r="H28" s="17">
        <v>2418690</v>
      </c>
      <c r="I28" s="18">
        <f t="shared" si="1"/>
        <v>100.77875</v>
      </c>
    </row>
    <row r="29" spans="1:14" x14ac:dyDescent="0.3">
      <c r="A29" s="115" t="s">
        <v>69</v>
      </c>
      <c r="B29" s="116"/>
      <c r="C29" s="45"/>
      <c r="D29" s="32">
        <v>2068</v>
      </c>
      <c r="E29" s="27"/>
      <c r="F29" s="20"/>
      <c r="G29" s="17">
        <f t="shared" ref="G29:H29" si="9">G30</f>
        <v>0</v>
      </c>
      <c r="H29" s="17">
        <f t="shared" si="9"/>
        <v>0</v>
      </c>
      <c r="I29" s="18"/>
      <c r="K29" s="1" t="s">
        <v>30</v>
      </c>
    </row>
    <row r="30" spans="1:14" x14ac:dyDescent="0.3">
      <c r="A30" s="121"/>
      <c r="B30" s="122"/>
      <c r="C30" s="45"/>
      <c r="D30" s="32"/>
      <c r="E30" s="27"/>
      <c r="F30" s="20"/>
      <c r="G30" s="34"/>
      <c r="H30" s="34"/>
      <c r="I30" s="18"/>
      <c r="K30" s="1" t="s">
        <v>30</v>
      </c>
      <c r="L30" s="1" t="s">
        <v>30</v>
      </c>
    </row>
    <row r="31" spans="1:14" x14ac:dyDescent="0.3">
      <c r="A31" s="119" t="s">
        <v>70</v>
      </c>
      <c r="B31" s="120"/>
      <c r="C31" s="49"/>
      <c r="D31" s="44" t="e">
        <f>D27+D26+D21+D7+#REF!</f>
        <v>#REF!</v>
      </c>
      <c r="E31" s="15" t="e">
        <f>D31/D31*100</f>
        <v>#REF!</v>
      </c>
      <c r="F31" s="16"/>
      <c r="G31" s="31">
        <f t="shared" ref="G31" si="10">G27+G25+G26+G21+G17+G11+G7</f>
        <v>109164362</v>
      </c>
      <c r="H31" s="31">
        <f>H27+H25+H26+H21+H17+H11+H7</f>
        <v>105068103</v>
      </c>
      <c r="I31" s="18">
        <f t="shared" si="1"/>
        <v>96.24762246125708</v>
      </c>
    </row>
    <row r="32" spans="1:14" x14ac:dyDescent="0.3">
      <c r="A32" s="121"/>
      <c r="B32" s="122"/>
      <c r="C32" s="45"/>
      <c r="D32" s="32"/>
      <c r="E32" s="27"/>
      <c r="F32" s="20"/>
      <c r="G32" s="34"/>
      <c r="H32" s="34"/>
      <c r="I32" s="18"/>
    </row>
    <row r="33" spans="1:9" ht="15" thickBot="1" x14ac:dyDescent="0.35">
      <c r="A33" s="123" t="s">
        <v>71</v>
      </c>
      <c r="B33" s="124"/>
      <c r="C33" s="50"/>
      <c r="D33" s="51" t="e">
        <f>D31+#REF!</f>
        <v>#REF!</v>
      </c>
      <c r="E33" s="52"/>
      <c r="F33" s="53"/>
      <c r="G33" s="54">
        <f t="shared" ref="G33:H33" si="11">G31+G3</f>
        <v>115000000</v>
      </c>
      <c r="H33" s="54">
        <f t="shared" si="11"/>
        <v>110903741</v>
      </c>
      <c r="I33" s="55">
        <f t="shared" si="1"/>
        <v>96.438035652173909</v>
      </c>
    </row>
    <row r="36" spans="1:9" x14ac:dyDescent="0.3">
      <c r="G36" s="7"/>
      <c r="H36" s="7"/>
    </row>
    <row r="49" spans="6:9" x14ac:dyDescent="0.3">
      <c r="F49" s="1"/>
      <c r="G49" s="1"/>
      <c r="H49" s="1"/>
      <c r="I49" s="1"/>
    </row>
    <row r="50" spans="6:9" x14ac:dyDescent="0.3">
      <c r="F50" s="1"/>
      <c r="G50" s="1"/>
      <c r="H50" s="1"/>
      <c r="I50" s="1"/>
    </row>
    <row r="51" spans="6:9" x14ac:dyDescent="0.3">
      <c r="F51" s="1"/>
      <c r="G51" s="1"/>
      <c r="H51" s="1"/>
      <c r="I51" s="1"/>
    </row>
    <row r="52" spans="6:9" x14ac:dyDescent="0.3">
      <c r="F52" s="1"/>
      <c r="G52" s="1"/>
      <c r="H52" s="1"/>
      <c r="I52" s="1"/>
    </row>
    <row r="53" spans="6:9" x14ac:dyDescent="0.3">
      <c r="F53" s="1"/>
      <c r="G53" s="1"/>
      <c r="H53" s="1"/>
      <c r="I53" s="1"/>
    </row>
    <row r="54" spans="6:9" x14ac:dyDescent="0.3">
      <c r="F54" s="1"/>
      <c r="G54" s="1"/>
      <c r="H54" s="1"/>
      <c r="I54" s="1"/>
    </row>
    <row r="55" spans="6:9" x14ac:dyDescent="0.3">
      <c r="F55" s="1"/>
      <c r="G55" s="1"/>
      <c r="H55" s="1"/>
      <c r="I55" s="1"/>
    </row>
    <row r="56" spans="6:9" x14ac:dyDescent="0.3">
      <c r="F56" s="1"/>
      <c r="G56" s="1"/>
      <c r="H56" s="1"/>
      <c r="I56" s="1"/>
    </row>
    <row r="57" spans="6:9" x14ac:dyDescent="0.3">
      <c r="F57" s="1"/>
      <c r="G57" s="1"/>
      <c r="H57" s="1"/>
      <c r="I57" s="1"/>
    </row>
    <row r="58" spans="6:9" x14ac:dyDescent="0.3">
      <c r="F58" s="1"/>
      <c r="G58" s="1"/>
      <c r="H58" s="1"/>
      <c r="I58" s="1"/>
    </row>
    <row r="59" spans="6:9" x14ac:dyDescent="0.3">
      <c r="F59" s="1"/>
      <c r="G59" s="1"/>
      <c r="H59" s="1"/>
      <c r="I59" s="1"/>
    </row>
    <row r="60" spans="6:9" x14ac:dyDescent="0.3">
      <c r="F60" s="1"/>
      <c r="G60" s="1"/>
      <c r="H60" s="1"/>
      <c r="I60" s="1"/>
    </row>
    <row r="61" spans="6:9" x14ac:dyDescent="0.3">
      <c r="F61" s="1"/>
      <c r="G61" s="1"/>
      <c r="H61" s="1"/>
      <c r="I61" s="1"/>
    </row>
    <row r="62" spans="6:9" x14ac:dyDescent="0.3">
      <c r="F62" s="1"/>
      <c r="G62" s="1"/>
      <c r="H62" s="1"/>
      <c r="I62" s="1"/>
    </row>
    <row r="63" spans="6:9" x14ac:dyDescent="0.3">
      <c r="F63" s="1"/>
      <c r="G63" s="1"/>
      <c r="H63" s="1"/>
      <c r="I63" s="1"/>
    </row>
    <row r="64" spans="6:9" x14ac:dyDescent="0.3">
      <c r="F64" s="1"/>
      <c r="G64" s="1"/>
      <c r="H64" s="1"/>
      <c r="I64" s="1"/>
    </row>
    <row r="65" spans="6:9" x14ac:dyDescent="0.3">
      <c r="F65" s="1"/>
      <c r="G65" s="1"/>
      <c r="H65" s="1"/>
      <c r="I65" s="1"/>
    </row>
    <row r="66" spans="6:9" x14ac:dyDescent="0.3">
      <c r="F66" s="1"/>
      <c r="G66" s="1"/>
      <c r="H66" s="1"/>
      <c r="I66" s="1"/>
    </row>
    <row r="67" spans="6:9" x14ac:dyDescent="0.3">
      <c r="F67" s="1"/>
      <c r="G67" s="1"/>
      <c r="H67" s="1"/>
      <c r="I67" s="1"/>
    </row>
    <row r="68" spans="6:9" x14ac:dyDescent="0.3">
      <c r="F68" s="1"/>
      <c r="G68" s="1"/>
      <c r="H68" s="1"/>
      <c r="I68" s="1"/>
    </row>
    <row r="69" spans="6:9" x14ac:dyDescent="0.3">
      <c r="F69" s="1"/>
      <c r="G69" s="1"/>
      <c r="H69" s="1"/>
      <c r="I69" s="1"/>
    </row>
    <row r="70" spans="6:9" x14ac:dyDescent="0.3">
      <c r="F70" s="1"/>
      <c r="G70" s="1"/>
      <c r="H70" s="1"/>
      <c r="I70" s="1"/>
    </row>
    <row r="71" spans="6:9" x14ac:dyDescent="0.3">
      <c r="F71" s="1"/>
      <c r="G71" s="1"/>
      <c r="H71" s="1"/>
      <c r="I71" s="1"/>
    </row>
    <row r="72" spans="6:9" x14ac:dyDescent="0.3">
      <c r="F72" s="1"/>
      <c r="G72" s="1"/>
      <c r="H72" s="1"/>
      <c r="I72" s="1"/>
    </row>
    <row r="73" spans="6:9" x14ac:dyDescent="0.3">
      <c r="F73" s="1"/>
      <c r="G73" s="1"/>
      <c r="H73" s="1"/>
      <c r="I73" s="1"/>
    </row>
    <row r="74" spans="6:9" x14ac:dyDescent="0.3">
      <c r="F74" s="1"/>
      <c r="G74" s="1"/>
      <c r="H74" s="1"/>
      <c r="I74" s="1"/>
    </row>
    <row r="75" spans="6:9" x14ac:dyDescent="0.3">
      <c r="F75" s="1"/>
      <c r="G75" s="1"/>
      <c r="H75" s="1"/>
      <c r="I75" s="1"/>
    </row>
    <row r="76" spans="6:9" x14ac:dyDescent="0.3">
      <c r="F76" s="1"/>
      <c r="G76" s="1"/>
      <c r="H76" s="1"/>
      <c r="I76" s="1"/>
    </row>
    <row r="77" spans="6:9" x14ac:dyDescent="0.3">
      <c r="F77" s="1"/>
      <c r="G77" s="1"/>
      <c r="H77" s="1"/>
      <c r="I77" s="1"/>
    </row>
    <row r="78" spans="6:9" x14ac:dyDescent="0.3">
      <c r="F78" s="1"/>
      <c r="G78" s="1"/>
      <c r="H78" s="1"/>
      <c r="I78" s="1"/>
    </row>
    <row r="79" spans="6:9" x14ac:dyDescent="0.3">
      <c r="F79" s="1"/>
      <c r="G79" s="1"/>
      <c r="H79" s="1"/>
      <c r="I79" s="1"/>
    </row>
    <row r="80" spans="6:9" x14ac:dyDescent="0.3">
      <c r="F80" s="1"/>
      <c r="G80" s="1"/>
      <c r="H80" s="1"/>
      <c r="I80" s="1"/>
    </row>
    <row r="81" spans="6:9" x14ac:dyDescent="0.3">
      <c r="F81" s="1"/>
      <c r="G81" s="1"/>
      <c r="H81" s="1"/>
      <c r="I81" s="1"/>
    </row>
    <row r="82" spans="6:9" x14ac:dyDescent="0.3">
      <c r="F82" s="1"/>
      <c r="G82" s="1"/>
      <c r="H82" s="1"/>
      <c r="I82" s="1"/>
    </row>
    <row r="83" spans="6:9" x14ac:dyDescent="0.3">
      <c r="F83" s="1"/>
      <c r="G83" s="1"/>
      <c r="H83" s="1"/>
      <c r="I83" s="1"/>
    </row>
    <row r="84" spans="6:9" x14ac:dyDescent="0.3">
      <c r="F84" s="1"/>
      <c r="G84" s="1"/>
      <c r="H84" s="1"/>
      <c r="I84" s="1"/>
    </row>
    <row r="85" spans="6:9" x14ac:dyDescent="0.3">
      <c r="F85" s="1"/>
      <c r="G85" s="1"/>
      <c r="H85" s="1"/>
      <c r="I85" s="1"/>
    </row>
    <row r="86" spans="6:9" x14ac:dyDescent="0.3">
      <c r="F86" s="1"/>
      <c r="G86" s="1"/>
      <c r="H86" s="1"/>
      <c r="I86" s="1"/>
    </row>
    <row r="87" spans="6:9" x14ac:dyDescent="0.3">
      <c r="F87" s="1"/>
      <c r="G87" s="1"/>
      <c r="H87" s="1"/>
      <c r="I87" s="1"/>
    </row>
    <row r="88" spans="6:9" x14ac:dyDescent="0.3">
      <c r="F88" s="1"/>
      <c r="G88" s="1"/>
      <c r="H88" s="1"/>
      <c r="I88" s="1"/>
    </row>
    <row r="89" spans="6:9" x14ac:dyDescent="0.3">
      <c r="F89" s="1"/>
      <c r="G89" s="1"/>
      <c r="H89" s="1"/>
      <c r="I89" s="1"/>
    </row>
    <row r="90" spans="6:9" x14ac:dyDescent="0.3">
      <c r="F90" s="1"/>
      <c r="G90" s="1"/>
      <c r="H90" s="1"/>
      <c r="I90" s="1"/>
    </row>
    <row r="91" spans="6:9" x14ac:dyDescent="0.3">
      <c r="F91" s="1"/>
      <c r="G91" s="1"/>
      <c r="H91" s="1"/>
      <c r="I91" s="1"/>
    </row>
    <row r="92" spans="6:9" x14ac:dyDescent="0.3">
      <c r="F92" s="1"/>
      <c r="G92" s="1"/>
      <c r="H92" s="1"/>
      <c r="I92" s="1"/>
    </row>
    <row r="93" spans="6:9" x14ac:dyDescent="0.3">
      <c r="F93" s="1"/>
      <c r="G93" s="1"/>
      <c r="H93" s="1"/>
      <c r="I93" s="1"/>
    </row>
    <row r="94" spans="6:9" x14ac:dyDescent="0.3">
      <c r="F94" s="1"/>
      <c r="G94" s="1"/>
      <c r="H94" s="1"/>
      <c r="I94" s="1"/>
    </row>
    <row r="95" spans="6:9" x14ac:dyDescent="0.3">
      <c r="F95" s="1"/>
      <c r="G95" s="1"/>
      <c r="H95" s="1"/>
      <c r="I95" s="1"/>
    </row>
    <row r="96" spans="6:9" x14ac:dyDescent="0.3">
      <c r="F96" s="1"/>
      <c r="G96" s="1"/>
      <c r="H96" s="1"/>
      <c r="I96" s="1"/>
    </row>
    <row r="97" spans="6:9" x14ac:dyDescent="0.3">
      <c r="F97" s="1"/>
      <c r="G97" s="1"/>
      <c r="H97" s="1"/>
      <c r="I97" s="1"/>
    </row>
    <row r="98" spans="6:9" x14ac:dyDescent="0.3">
      <c r="F98" s="1"/>
      <c r="G98" s="1"/>
      <c r="H98" s="1"/>
      <c r="I98" s="1"/>
    </row>
    <row r="99" spans="6:9" x14ac:dyDescent="0.3">
      <c r="F99" s="1"/>
      <c r="G99" s="1"/>
      <c r="H99" s="1"/>
      <c r="I99" s="1"/>
    </row>
    <row r="100" spans="6:9" x14ac:dyDescent="0.3">
      <c r="F100" s="1"/>
      <c r="G100" s="1"/>
      <c r="H100" s="1"/>
      <c r="I100" s="1"/>
    </row>
    <row r="101" spans="6:9" x14ac:dyDescent="0.3">
      <c r="F101" s="1"/>
      <c r="G101" s="1"/>
      <c r="H101" s="1"/>
      <c r="I101" s="1"/>
    </row>
    <row r="102" spans="6:9" x14ac:dyDescent="0.3">
      <c r="F102" s="1"/>
      <c r="G102" s="1"/>
      <c r="H102" s="1"/>
      <c r="I102" s="1"/>
    </row>
  </sheetData>
  <mergeCells count="17">
    <mergeCell ref="A32:B32"/>
    <mergeCell ref="A33:B33"/>
    <mergeCell ref="A25:B25"/>
    <mergeCell ref="A26:B26"/>
    <mergeCell ref="A27:B27"/>
    <mergeCell ref="A29:B29"/>
    <mergeCell ref="A30:B30"/>
    <mergeCell ref="A11:B11"/>
    <mergeCell ref="A16:B16"/>
    <mergeCell ref="A17:B17"/>
    <mergeCell ref="A21:B21"/>
    <mergeCell ref="A31:B31"/>
    <mergeCell ref="A1:I1"/>
    <mergeCell ref="A3:B3"/>
    <mergeCell ref="A4:B4"/>
    <mergeCell ref="A6:B6"/>
    <mergeCell ref="A7:B7"/>
  </mergeCells>
  <phoneticPr fontId="3" type="noConversion"/>
  <pageMargins left="1.1023622047244095" right="0.51181102362204722" top="0.74803149606299213" bottom="0.74803149606299213" header="0.31496062992125984" footer="0.31496062992125984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workbookViewId="0">
      <selection activeCell="O20" sqref="O20"/>
    </sheetView>
  </sheetViews>
  <sheetFormatPr defaultColWidth="9" defaultRowHeight="13.5" x14ac:dyDescent="0.3"/>
  <cols>
    <col min="1" max="1" width="16.5" style="3" customWidth="1"/>
    <col min="2" max="2" width="14.5" style="97" customWidth="1"/>
    <col min="3" max="3" width="14.375" style="3" customWidth="1"/>
    <col min="4" max="4" width="13.75" style="5" hidden="1" customWidth="1"/>
    <col min="5" max="5" width="6" style="3" hidden="1" customWidth="1"/>
    <col min="6" max="6" width="14" style="107" customWidth="1"/>
    <col min="7" max="7" width="13.875" style="107" customWidth="1"/>
    <col min="8" max="8" width="6.875" style="95" customWidth="1"/>
    <col min="9" max="16384" width="9" style="3"/>
  </cols>
  <sheetData>
    <row r="1" spans="1:8" ht="19.5" thickBot="1" x14ac:dyDescent="0.35">
      <c r="A1" s="125" t="s">
        <v>151</v>
      </c>
      <c r="B1" s="126"/>
      <c r="C1" s="126"/>
      <c r="D1" s="126"/>
      <c r="E1" s="126"/>
      <c r="F1" s="126"/>
      <c r="G1" s="126"/>
      <c r="H1" s="127"/>
    </row>
    <row r="2" spans="1:8" s="63" customFormat="1" x14ac:dyDescent="0.3">
      <c r="A2" s="57" t="s">
        <v>72</v>
      </c>
      <c r="B2" s="58" t="s">
        <v>73</v>
      </c>
      <c r="C2" s="59" t="s">
        <v>74</v>
      </c>
      <c r="D2" s="60" t="s">
        <v>75</v>
      </c>
      <c r="E2" s="61" t="s">
        <v>76</v>
      </c>
      <c r="F2" s="12" t="s">
        <v>77</v>
      </c>
      <c r="G2" s="12" t="s">
        <v>78</v>
      </c>
      <c r="H2" s="62" t="s">
        <v>79</v>
      </c>
    </row>
    <row r="3" spans="1:8" s="63" customFormat="1" x14ac:dyDescent="0.3">
      <c r="A3" s="128" t="s">
        <v>80</v>
      </c>
      <c r="B3" s="129"/>
      <c r="C3" s="129"/>
      <c r="D3" s="129"/>
      <c r="E3" s="129"/>
      <c r="F3" s="129"/>
      <c r="G3" s="129"/>
      <c r="H3" s="130"/>
    </row>
    <row r="4" spans="1:8" s="63" customFormat="1" x14ac:dyDescent="0.3">
      <c r="A4" s="131" t="s">
        <v>81</v>
      </c>
      <c r="B4" s="29" t="s">
        <v>82</v>
      </c>
      <c r="C4" s="29" t="s">
        <v>83</v>
      </c>
      <c r="D4" s="21">
        <v>18000000</v>
      </c>
      <c r="E4" s="27"/>
      <c r="F4" s="22">
        <v>14400000</v>
      </c>
      <c r="G4" s="22">
        <v>14400000</v>
      </c>
      <c r="H4" s="64"/>
    </row>
    <row r="5" spans="1:8" s="63" customFormat="1" x14ac:dyDescent="0.3">
      <c r="A5" s="132"/>
      <c r="B5" s="29"/>
      <c r="C5" s="29" t="s">
        <v>84</v>
      </c>
      <c r="D5" s="21"/>
      <c r="E5" s="27"/>
      <c r="F5" s="22">
        <v>6600000</v>
      </c>
      <c r="G5" s="22">
        <v>6600000</v>
      </c>
      <c r="H5" s="64"/>
    </row>
    <row r="6" spans="1:8" s="63" customFormat="1" x14ac:dyDescent="0.3">
      <c r="A6" s="132"/>
      <c r="B6" s="29" t="s">
        <v>85</v>
      </c>
      <c r="C6" s="29"/>
      <c r="D6" s="21">
        <v>2200000</v>
      </c>
      <c r="E6" s="27"/>
      <c r="F6" s="22">
        <v>1920000</v>
      </c>
      <c r="G6" s="22">
        <v>1920000</v>
      </c>
      <c r="H6" s="64"/>
    </row>
    <row r="7" spans="1:8" s="63" customFormat="1" x14ac:dyDescent="0.3">
      <c r="A7" s="132"/>
      <c r="B7" s="29" t="s">
        <v>86</v>
      </c>
      <c r="C7" s="29" t="s">
        <v>87</v>
      </c>
      <c r="D7" s="21"/>
      <c r="E7" s="27"/>
      <c r="F7" s="22">
        <v>660000</v>
      </c>
      <c r="G7" s="22">
        <v>660000</v>
      </c>
      <c r="H7" s="64"/>
    </row>
    <row r="8" spans="1:8" s="63" customFormat="1" x14ac:dyDescent="0.3">
      <c r="A8" s="132"/>
      <c r="B8" s="29" t="s">
        <v>88</v>
      </c>
      <c r="C8" s="29"/>
      <c r="D8" s="21"/>
      <c r="E8" s="27"/>
      <c r="F8" s="22">
        <v>420000</v>
      </c>
      <c r="G8" s="22">
        <v>420000</v>
      </c>
      <c r="H8" s="64"/>
    </row>
    <row r="9" spans="1:8" s="63" customFormat="1" x14ac:dyDescent="0.3">
      <c r="A9" s="133"/>
      <c r="B9" s="134" t="s">
        <v>89</v>
      </c>
      <c r="C9" s="135"/>
      <c r="D9" s="65"/>
      <c r="E9" s="65"/>
      <c r="F9" s="98">
        <f t="shared" ref="F9:G9" si="0">SUM(F4:F8)</f>
        <v>24000000</v>
      </c>
      <c r="G9" s="98">
        <f t="shared" si="0"/>
        <v>24000000</v>
      </c>
      <c r="H9" s="66">
        <f>G9/F9%</f>
        <v>100</v>
      </c>
    </row>
    <row r="10" spans="1:8" s="63" customFormat="1" x14ac:dyDescent="0.3">
      <c r="A10" s="131" t="s">
        <v>90</v>
      </c>
      <c r="B10" s="29" t="s">
        <v>82</v>
      </c>
      <c r="C10" s="29" t="s">
        <v>84</v>
      </c>
      <c r="D10" s="65"/>
      <c r="E10" s="65"/>
      <c r="F10" s="22">
        <v>720000</v>
      </c>
      <c r="G10" s="22">
        <v>720000</v>
      </c>
      <c r="H10" s="66"/>
    </row>
    <row r="11" spans="1:8" s="63" customFormat="1" x14ac:dyDescent="0.3">
      <c r="A11" s="132"/>
      <c r="B11" s="29" t="s">
        <v>91</v>
      </c>
      <c r="C11" s="29" t="s">
        <v>92</v>
      </c>
      <c r="D11" s="21">
        <v>6600000</v>
      </c>
      <c r="E11" s="27"/>
      <c r="F11" s="22">
        <v>6600000</v>
      </c>
      <c r="G11" s="22">
        <v>6600000</v>
      </c>
      <c r="H11" s="64"/>
    </row>
    <row r="12" spans="1:8" s="63" customFormat="1" x14ac:dyDescent="0.3">
      <c r="A12" s="132"/>
      <c r="B12" s="29" t="s">
        <v>91</v>
      </c>
      <c r="C12" s="29" t="s">
        <v>93</v>
      </c>
      <c r="D12" s="21">
        <v>300000</v>
      </c>
      <c r="E12" s="27"/>
      <c r="F12" s="22">
        <v>300000</v>
      </c>
      <c r="G12" s="22">
        <v>300000</v>
      </c>
      <c r="H12" s="64"/>
    </row>
    <row r="13" spans="1:8" s="63" customFormat="1" x14ac:dyDescent="0.3">
      <c r="A13" s="132"/>
      <c r="B13" s="29" t="s">
        <v>94</v>
      </c>
      <c r="C13" s="29" t="s">
        <v>95</v>
      </c>
      <c r="D13" s="21">
        <v>2182000</v>
      </c>
      <c r="E13" s="27"/>
      <c r="F13" s="22">
        <v>1920000</v>
      </c>
      <c r="G13" s="22">
        <v>1920000</v>
      </c>
      <c r="H13" s="64"/>
    </row>
    <row r="14" spans="1:8" s="63" customFormat="1" x14ac:dyDescent="0.3">
      <c r="A14" s="132"/>
      <c r="B14" s="29" t="s">
        <v>96</v>
      </c>
      <c r="C14" s="29" t="s">
        <v>97</v>
      </c>
      <c r="D14" s="21">
        <v>3623680</v>
      </c>
      <c r="E14" s="27"/>
      <c r="F14" s="22">
        <v>5180000</v>
      </c>
      <c r="G14" s="22">
        <v>5180000</v>
      </c>
      <c r="H14" s="64"/>
    </row>
    <row r="15" spans="1:8" s="63" customFormat="1" x14ac:dyDescent="0.3">
      <c r="A15" s="132"/>
      <c r="B15" s="29" t="s">
        <v>96</v>
      </c>
      <c r="C15" s="99">
        <v>5060</v>
      </c>
      <c r="D15" s="21"/>
      <c r="E15" s="27"/>
      <c r="F15" s="22">
        <v>2030000</v>
      </c>
      <c r="G15" s="22">
        <v>2030000</v>
      </c>
      <c r="H15" s="64"/>
    </row>
    <row r="16" spans="1:8" s="63" customFormat="1" x14ac:dyDescent="0.3">
      <c r="A16" s="133"/>
      <c r="B16" s="134" t="s">
        <v>89</v>
      </c>
      <c r="C16" s="135"/>
      <c r="D16" s="65"/>
      <c r="E16" s="65"/>
      <c r="F16" s="98">
        <f>SUM(F10:F15)</f>
        <v>16750000</v>
      </c>
      <c r="G16" s="98">
        <f>G15+G14+G13+G12+G11+G10</f>
        <v>16750000</v>
      </c>
      <c r="H16" s="66">
        <f>G16/F16%</f>
        <v>100</v>
      </c>
    </row>
    <row r="17" spans="1:11" s="63" customFormat="1" x14ac:dyDescent="0.3">
      <c r="A17" s="128" t="s">
        <v>98</v>
      </c>
      <c r="B17" s="129"/>
      <c r="C17" s="129"/>
      <c r="D17" s="129"/>
      <c r="E17" s="129"/>
      <c r="F17" s="129"/>
      <c r="G17" s="129"/>
      <c r="H17" s="130"/>
    </row>
    <row r="18" spans="1:11" s="63" customFormat="1" x14ac:dyDescent="0.3">
      <c r="A18" s="67"/>
      <c r="B18" s="29" t="s">
        <v>96</v>
      </c>
      <c r="C18" s="29" t="s">
        <v>99</v>
      </c>
      <c r="D18" s="21">
        <v>4000000</v>
      </c>
      <c r="E18" s="27"/>
      <c r="F18" s="22">
        <v>4000000</v>
      </c>
      <c r="G18" s="22"/>
      <c r="H18" s="64"/>
      <c r="K18" s="63" t="s">
        <v>100</v>
      </c>
    </row>
    <row r="19" spans="1:11" s="63" customFormat="1" x14ac:dyDescent="0.3">
      <c r="A19" s="68"/>
      <c r="B19" s="134" t="s">
        <v>89</v>
      </c>
      <c r="C19" s="135"/>
      <c r="D19" s="69"/>
      <c r="E19" s="69"/>
      <c r="F19" s="100">
        <f t="shared" ref="F19:G19" si="1">SUM(F18)</f>
        <v>4000000</v>
      </c>
      <c r="G19" s="100">
        <f t="shared" si="1"/>
        <v>0</v>
      </c>
      <c r="H19" s="66">
        <f>G19/F19%</f>
        <v>0</v>
      </c>
    </row>
    <row r="20" spans="1:11" s="63" customFormat="1" x14ac:dyDescent="0.3">
      <c r="A20" s="136" t="s">
        <v>101</v>
      </c>
      <c r="B20" s="137"/>
      <c r="C20" s="135"/>
      <c r="D20" s="70"/>
      <c r="E20" s="71"/>
      <c r="F20" s="100">
        <f t="shared" ref="F20:G20" si="2">F9+F16+F19</f>
        <v>44750000</v>
      </c>
      <c r="G20" s="100">
        <f t="shared" si="2"/>
        <v>40750000</v>
      </c>
      <c r="H20" s="66">
        <f>G20/F20%</f>
        <v>91.061452513966486</v>
      </c>
    </row>
    <row r="21" spans="1:11" s="63" customFormat="1" x14ac:dyDescent="0.3">
      <c r="A21" s="72"/>
      <c r="B21" s="73"/>
      <c r="C21" s="73"/>
      <c r="D21" s="74"/>
      <c r="E21" s="74"/>
      <c r="F21" s="101"/>
      <c r="G21" s="101"/>
      <c r="H21" s="75"/>
    </row>
    <row r="22" spans="1:11" s="63" customFormat="1" x14ac:dyDescent="0.3">
      <c r="A22" s="128" t="s">
        <v>102</v>
      </c>
      <c r="B22" s="129"/>
      <c r="C22" s="129"/>
      <c r="D22" s="129"/>
      <c r="E22" s="129"/>
      <c r="F22" s="129"/>
      <c r="G22" s="129"/>
      <c r="H22" s="130"/>
    </row>
    <row r="23" spans="1:11" s="63" customFormat="1" x14ac:dyDescent="0.15">
      <c r="A23" s="76" t="s">
        <v>5</v>
      </c>
      <c r="B23" s="77"/>
      <c r="C23" s="77"/>
      <c r="D23" s="17" t="e">
        <f>D24+D25+#REF!</f>
        <v>#REF!</v>
      </c>
      <c r="E23" s="78" t="e">
        <f>D23/D90*100</f>
        <v>#REF!</v>
      </c>
      <c r="F23" s="17">
        <f t="shared" ref="F23:G23" si="3">F24+F25</f>
        <v>23880000</v>
      </c>
      <c r="G23" s="17">
        <f t="shared" si="3"/>
        <v>23880000</v>
      </c>
      <c r="H23" s="66">
        <f>G23/F23%</f>
        <v>100</v>
      </c>
    </row>
    <row r="24" spans="1:11" s="63" customFormat="1" x14ac:dyDescent="0.15">
      <c r="A24" s="79"/>
      <c r="B24" s="29" t="s">
        <v>6</v>
      </c>
      <c r="C24" s="29" t="s">
        <v>103</v>
      </c>
      <c r="D24" s="21">
        <v>14040000</v>
      </c>
      <c r="E24" s="27"/>
      <c r="F24" s="22">
        <v>9600000</v>
      </c>
      <c r="G24" s="22">
        <v>9600000</v>
      </c>
      <c r="H24" s="64"/>
    </row>
    <row r="25" spans="1:11" s="63" customFormat="1" x14ac:dyDescent="0.15">
      <c r="A25" s="79"/>
      <c r="B25" s="29"/>
      <c r="C25" s="29" t="s">
        <v>104</v>
      </c>
      <c r="D25" s="21">
        <v>14040000</v>
      </c>
      <c r="E25" s="27"/>
      <c r="F25" s="22">
        <v>14280000</v>
      </c>
      <c r="G25" s="22">
        <v>14280000</v>
      </c>
      <c r="H25" s="64"/>
    </row>
    <row r="26" spans="1:11" s="63" customFormat="1" x14ac:dyDescent="0.15">
      <c r="A26" s="76" t="s">
        <v>7</v>
      </c>
      <c r="B26" s="77"/>
      <c r="C26" s="77"/>
      <c r="D26" s="17" t="e">
        <f>D28+#REF!+#REF!+D29</f>
        <v>#REF!</v>
      </c>
      <c r="E26" s="78" t="e">
        <f>D26/D88*100</f>
        <v>#REF!</v>
      </c>
      <c r="F26" s="17">
        <f t="shared" ref="F26:G26" si="4">F28+F29+F27</f>
        <v>7800000</v>
      </c>
      <c r="G26" s="17">
        <f t="shared" si="4"/>
        <v>7899440</v>
      </c>
      <c r="H26" s="66">
        <f>G26/F26%</f>
        <v>101.2748717948718</v>
      </c>
    </row>
    <row r="27" spans="1:11" s="63" customFormat="1" x14ac:dyDescent="0.15">
      <c r="A27" s="80"/>
      <c r="B27" s="29" t="s">
        <v>8</v>
      </c>
      <c r="C27" s="29"/>
      <c r="D27" s="21">
        <v>2349960</v>
      </c>
      <c r="E27" s="27"/>
      <c r="F27" s="22">
        <v>3800000</v>
      </c>
      <c r="G27" s="22">
        <v>3799920</v>
      </c>
      <c r="H27" s="64"/>
    </row>
    <row r="28" spans="1:11" s="63" customFormat="1" x14ac:dyDescent="0.15">
      <c r="A28" s="79"/>
      <c r="B28" s="29" t="s">
        <v>9</v>
      </c>
      <c r="C28" s="29" t="s">
        <v>10</v>
      </c>
      <c r="D28" s="21">
        <v>2199080</v>
      </c>
      <c r="E28" s="27"/>
      <c r="F28" s="22">
        <v>2800000</v>
      </c>
      <c r="G28" s="22">
        <v>2899520</v>
      </c>
      <c r="H28" s="64"/>
    </row>
    <row r="29" spans="1:11" s="63" customFormat="1" x14ac:dyDescent="0.15">
      <c r="A29" s="79"/>
      <c r="B29" s="29" t="s">
        <v>11</v>
      </c>
      <c r="C29" s="29" t="s">
        <v>12</v>
      </c>
      <c r="D29" s="21">
        <v>1300000</v>
      </c>
      <c r="E29" s="27"/>
      <c r="F29" s="22">
        <v>1200000</v>
      </c>
      <c r="G29" s="22">
        <v>1200000</v>
      </c>
      <c r="H29" s="64"/>
    </row>
    <row r="30" spans="1:11" s="63" customFormat="1" x14ac:dyDescent="0.15">
      <c r="A30" s="81" t="s">
        <v>13</v>
      </c>
      <c r="B30" s="77"/>
      <c r="C30" s="77"/>
      <c r="D30" s="17" t="e">
        <f>#REF!+D31+D32+D33</f>
        <v>#REF!</v>
      </c>
      <c r="E30" s="78" t="e">
        <f>D30/D88*100</f>
        <v>#REF!</v>
      </c>
      <c r="F30" s="17">
        <f t="shared" ref="F30:G30" si="5">F31+F32+F33</f>
        <v>3300000</v>
      </c>
      <c r="G30" s="17">
        <f t="shared" si="5"/>
        <v>868000</v>
      </c>
      <c r="H30" s="66">
        <f>G30/F30%</f>
        <v>26.303030303030305</v>
      </c>
    </row>
    <row r="31" spans="1:11" s="63" customFormat="1" x14ac:dyDescent="0.15">
      <c r="A31" s="80"/>
      <c r="B31" s="29" t="s">
        <v>105</v>
      </c>
      <c r="C31" s="29"/>
      <c r="D31" s="21">
        <v>706000</v>
      </c>
      <c r="E31" s="27"/>
      <c r="F31" s="22">
        <v>1000000</v>
      </c>
      <c r="G31" s="22">
        <v>331000</v>
      </c>
      <c r="H31" s="64"/>
    </row>
    <row r="32" spans="1:11" s="63" customFormat="1" x14ac:dyDescent="0.15">
      <c r="A32" s="80"/>
      <c r="B32" s="29" t="s">
        <v>57</v>
      </c>
      <c r="C32" s="29"/>
      <c r="D32" s="21">
        <v>100000</v>
      </c>
      <c r="E32" s="27"/>
      <c r="F32" s="22">
        <v>200000</v>
      </c>
      <c r="G32" s="22">
        <v>187000</v>
      </c>
      <c r="H32" s="64"/>
    </row>
    <row r="33" spans="1:14" s="63" customFormat="1" x14ac:dyDescent="0.15">
      <c r="A33" s="80"/>
      <c r="B33" s="29" t="s">
        <v>106</v>
      </c>
      <c r="C33" s="29"/>
      <c r="D33" s="21">
        <v>760000</v>
      </c>
      <c r="E33" s="27"/>
      <c r="F33" s="22">
        <v>2100000</v>
      </c>
      <c r="G33" s="22">
        <v>350000</v>
      </c>
      <c r="H33" s="64"/>
    </row>
    <row r="34" spans="1:14" s="63" customFormat="1" x14ac:dyDescent="0.15">
      <c r="A34" s="81" t="s">
        <v>14</v>
      </c>
      <c r="B34" s="77"/>
      <c r="C34" s="77"/>
      <c r="D34" s="17">
        <v>6000000</v>
      </c>
      <c r="E34" s="78" t="e">
        <f>D34/D88*100</f>
        <v>#REF!</v>
      </c>
      <c r="F34" s="102">
        <v>8400000</v>
      </c>
      <c r="G34" s="102">
        <v>8400000</v>
      </c>
      <c r="H34" s="66">
        <f>G34/F34%</f>
        <v>100</v>
      </c>
    </row>
    <row r="35" spans="1:14" s="63" customFormat="1" x14ac:dyDescent="0.15">
      <c r="A35" s="76" t="s">
        <v>15</v>
      </c>
      <c r="B35" s="77"/>
      <c r="C35" s="77"/>
      <c r="D35" s="17" t="e">
        <f>D36+D37+D38+#REF!</f>
        <v>#REF!</v>
      </c>
      <c r="E35" s="78" t="e">
        <f>D35/D88*100</f>
        <v>#REF!</v>
      </c>
      <c r="F35" s="17">
        <f t="shared" ref="F35" si="6">F36+F37+F38</f>
        <v>560000</v>
      </c>
      <c r="G35" s="17">
        <f>G36+G37+G38+G39</f>
        <v>835960</v>
      </c>
      <c r="H35" s="66">
        <f t="shared" ref="H35:H88" si="7">G35/F35%</f>
        <v>149.27857142857144</v>
      </c>
    </row>
    <row r="36" spans="1:14" s="63" customFormat="1" x14ac:dyDescent="0.15">
      <c r="A36" s="79"/>
      <c r="B36" s="29" t="s">
        <v>107</v>
      </c>
      <c r="C36" s="29" t="s">
        <v>16</v>
      </c>
      <c r="D36" s="21">
        <v>569220</v>
      </c>
      <c r="E36" s="27"/>
      <c r="F36" s="22">
        <v>520000</v>
      </c>
      <c r="G36" s="22">
        <v>522330</v>
      </c>
      <c r="H36" s="66"/>
    </row>
    <row r="37" spans="1:14" s="63" customFormat="1" x14ac:dyDescent="0.15">
      <c r="A37" s="79"/>
      <c r="B37" s="29" t="s">
        <v>107</v>
      </c>
      <c r="C37" s="29" t="s">
        <v>17</v>
      </c>
      <c r="D37" s="21"/>
      <c r="E37" s="27"/>
      <c r="F37" s="22">
        <v>28000</v>
      </c>
      <c r="G37" s="22">
        <v>27400</v>
      </c>
      <c r="H37" s="66"/>
    </row>
    <row r="38" spans="1:14" s="63" customFormat="1" x14ac:dyDescent="0.15">
      <c r="A38" s="79"/>
      <c r="B38" s="29" t="s">
        <v>107</v>
      </c>
      <c r="C38" s="29" t="s">
        <v>108</v>
      </c>
      <c r="D38" s="21">
        <v>390</v>
      </c>
      <c r="E38" s="27"/>
      <c r="F38" s="22">
        <v>12000</v>
      </c>
      <c r="G38" s="22">
        <v>16580</v>
      </c>
      <c r="H38" s="66"/>
    </row>
    <row r="39" spans="1:14" s="63" customFormat="1" x14ac:dyDescent="0.15">
      <c r="A39" s="79"/>
      <c r="B39" s="29" t="s">
        <v>107</v>
      </c>
      <c r="C39" s="29" t="s">
        <v>109</v>
      </c>
      <c r="D39" s="21"/>
      <c r="E39" s="27"/>
      <c r="F39" s="22"/>
      <c r="G39" s="22">
        <v>269650</v>
      </c>
      <c r="H39" s="66"/>
    </row>
    <row r="40" spans="1:14" s="63" customFormat="1" x14ac:dyDescent="0.15">
      <c r="A40" s="81" t="s">
        <v>110</v>
      </c>
      <c r="B40" s="82"/>
      <c r="C40" s="77"/>
      <c r="D40" s="17">
        <f>D41+D43+D44</f>
        <v>782800</v>
      </c>
      <c r="E40" s="78" t="e">
        <f>D40/D88*100</f>
        <v>#REF!</v>
      </c>
      <c r="F40" s="17">
        <f t="shared" ref="F40:G40" si="8">F41+F42+F43+F44+F45</f>
        <v>1400000</v>
      </c>
      <c r="G40" s="17">
        <f t="shared" si="8"/>
        <v>135773</v>
      </c>
      <c r="H40" s="66">
        <f t="shared" si="7"/>
        <v>9.6980714285714278</v>
      </c>
    </row>
    <row r="41" spans="1:14" s="63" customFormat="1" x14ac:dyDescent="0.15">
      <c r="A41" s="80"/>
      <c r="B41" s="83" t="s">
        <v>111</v>
      </c>
      <c r="C41" s="29" t="s">
        <v>18</v>
      </c>
      <c r="D41" s="21">
        <v>474650</v>
      </c>
      <c r="E41" s="27"/>
      <c r="F41" s="22">
        <v>200000</v>
      </c>
      <c r="G41" s="22"/>
      <c r="H41" s="66"/>
    </row>
    <row r="42" spans="1:14" s="63" customFormat="1" x14ac:dyDescent="0.15">
      <c r="A42" s="80"/>
      <c r="B42" s="83"/>
      <c r="C42" s="29" t="s">
        <v>19</v>
      </c>
      <c r="D42" s="21"/>
      <c r="E42" s="27"/>
      <c r="F42" s="22">
        <v>600000</v>
      </c>
      <c r="G42" s="22"/>
      <c r="H42" s="66"/>
    </row>
    <row r="43" spans="1:14" s="63" customFormat="1" x14ac:dyDescent="0.15">
      <c r="A43" s="80"/>
      <c r="B43" s="83"/>
      <c r="C43" s="29" t="s">
        <v>112</v>
      </c>
      <c r="D43" s="21">
        <v>161900</v>
      </c>
      <c r="E43" s="27"/>
      <c r="F43" s="22">
        <v>100000</v>
      </c>
      <c r="G43" s="22"/>
      <c r="H43" s="66"/>
    </row>
    <row r="44" spans="1:14" s="63" customFormat="1" x14ac:dyDescent="0.15">
      <c r="A44" s="80"/>
      <c r="B44" s="83"/>
      <c r="C44" s="29" t="s">
        <v>113</v>
      </c>
      <c r="D44" s="21">
        <v>146250</v>
      </c>
      <c r="E44" s="27"/>
      <c r="F44" s="22">
        <v>500000</v>
      </c>
      <c r="G44" s="22">
        <v>135773</v>
      </c>
      <c r="H44" s="66"/>
    </row>
    <row r="45" spans="1:14" s="63" customFormat="1" x14ac:dyDescent="0.15">
      <c r="A45" s="80"/>
      <c r="B45" s="83"/>
      <c r="C45" s="29" t="s">
        <v>20</v>
      </c>
      <c r="D45" s="21"/>
      <c r="E45" s="27"/>
      <c r="F45" s="22"/>
      <c r="G45" s="22"/>
      <c r="H45" s="66"/>
      <c r="N45" s="63" t="s">
        <v>114</v>
      </c>
    </row>
    <row r="46" spans="1:14" s="63" customFormat="1" x14ac:dyDescent="0.15">
      <c r="A46" s="80"/>
      <c r="B46" s="83"/>
      <c r="C46" s="29"/>
      <c r="D46" s="21"/>
      <c r="E46" s="27"/>
      <c r="F46" s="22"/>
      <c r="G46" s="22"/>
      <c r="H46" s="66"/>
    </row>
    <row r="47" spans="1:14" s="63" customFormat="1" x14ac:dyDescent="0.15">
      <c r="A47" s="81" t="s">
        <v>115</v>
      </c>
      <c r="B47" s="77"/>
      <c r="C47" s="77"/>
      <c r="D47" s="17">
        <f>D48+D49</f>
        <v>5600000</v>
      </c>
      <c r="E47" s="78" t="e">
        <f>D47/D88*100</f>
        <v>#REF!</v>
      </c>
      <c r="F47" s="17">
        <f t="shared" ref="F47:G47" si="9">F48</f>
        <v>3600000</v>
      </c>
      <c r="G47" s="17">
        <f t="shared" si="9"/>
        <v>3600000</v>
      </c>
      <c r="H47" s="66">
        <f t="shared" si="7"/>
        <v>100</v>
      </c>
    </row>
    <row r="48" spans="1:14" s="63" customFormat="1" x14ac:dyDescent="0.15">
      <c r="A48" s="80"/>
      <c r="B48" s="29" t="s">
        <v>116</v>
      </c>
      <c r="C48" s="29" t="s">
        <v>117</v>
      </c>
      <c r="D48" s="21">
        <v>5600000</v>
      </c>
      <c r="E48" s="27"/>
      <c r="F48" s="21">
        <v>3600000</v>
      </c>
      <c r="G48" s="21">
        <v>3600000</v>
      </c>
      <c r="H48" s="66"/>
    </row>
    <row r="49" spans="1:8" s="63" customFormat="1" x14ac:dyDescent="0.15">
      <c r="A49" s="80"/>
      <c r="B49" s="29"/>
      <c r="C49" s="29"/>
      <c r="D49" s="21"/>
      <c r="E49" s="27"/>
      <c r="F49" s="22"/>
      <c r="G49" s="22"/>
      <c r="H49" s="66"/>
    </row>
    <row r="50" spans="1:8" s="63" customFormat="1" x14ac:dyDescent="0.15">
      <c r="A50" s="81" t="s">
        <v>118</v>
      </c>
      <c r="B50" s="77" t="s">
        <v>119</v>
      </c>
      <c r="C50" s="77" t="s">
        <v>120</v>
      </c>
      <c r="D50" s="17">
        <v>138000</v>
      </c>
      <c r="E50" s="78" t="e">
        <f>D50/D88*100</f>
        <v>#REF!</v>
      </c>
      <c r="F50" s="102">
        <v>200000</v>
      </c>
      <c r="G50" s="102">
        <v>90000</v>
      </c>
      <c r="H50" s="66">
        <f t="shared" si="7"/>
        <v>45</v>
      </c>
    </row>
    <row r="51" spans="1:8" s="63" customFormat="1" x14ac:dyDescent="0.15">
      <c r="A51" s="76" t="s">
        <v>121</v>
      </c>
      <c r="B51" s="77"/>
      <c r="C51" s="77"/>
      <c r="D51" s="17">
        <f>D52+D53+D54+D55</f>
        <v>2838912</v>
      </c>
      <c r="E51" s="78" t="e">
        <f>D51/D88*100</f>
        <v>#REF!</v>
      </c>
      <c r="F51" s="17">
        <f t="shared" ref="F51:G51" si="10">F52+F53+F54+F55</f>
        <v>3220000</v>
      </c>
      <c r="G51" s="17">
        <f t="shared" si="10"/>
        <v>3389037</v>
      </c>
      <c r="H51" s="66">
        <f t="shared" si="7"/>
        <v>105.24959627329193</v>
      </c>
    </row>
    <row r="52" spans="1:8" s="63" customFormat="1" x14ac:dyDescent="0.15">
      <c r="A52" s="79"/>
      <c r="B52" s="29" t="s">
        <v>122</v>
      </c>
      <c r="C52" s="29" t="s">
        <v>123</v>
      </c>
      <c r="D52" s="21">
        <v>1811450</v>
      </c>
      <c r="E52" s="27"/>
      <c r="F52" s="22">
        <v>2400000</v>
      </c>
      <c r="G52" s="22">
        <v>2418690</v>
      </c>
      <c r="H52" s="66"/>
    </row>
    <row r="53" spans="1:8" s="63" customFormat="1" x14ac:dyDescent="0.15">
      <c r="A53" s="79"/>
      <c r="B53" s="29" t="s">
        <v>124</v>
      </c>
      <c r="C53" s="29" t="s">
        <v>124</v>
      </c>
      <c r="D53" s="21">
        <v>449820</v>
      </c>
      <c r="E53" s="27"/>
      <c r="F53" s="22">
        <v>400000</v>
      </c>
      <c r="G53" s="22">
        <v>376400</v>
      </c>
      <c r="H53" s="66"/>
    </row>
    <row r="54" spans="1:8" s="63" customFormat="1" x14ac:dyDescent="0.15">
      <c r="A54" s="79"/>
      <c r="B54" s="29" t="s">
        <v>125</v>
      </c>
      <c r="C54" s="29" t="s">
        <v>126</v>
      </c>
      <c r="D54" s="21">
        <v>577642</v>
      </c>
      <c r="E54" s="27"/>
      <c r="F54" s="22">
        <v>300000</v>
      </c>
      <c r="G54" s="22">
        <v>473947</v>
      </c>
      <c r="H54" s="66"/>
    </row>
    <row r="55" spans="1:8" s="63" customFormat="1" x14ac:dyDescent="0.15">
      <c r="A55" s="79"/>
      <c r="B55" s="29" t="s">
        <v>125</v>
      </c>
      <c r="C55" s="29" t="s">
        <v>127</v>
      </c>
      <c r="D55" s="21"/>
      <c r="E55" s="27"/>
      <c r="F55" s="22">
        <v>120000</v>
      </c>
      <c r="G55" s="22">
        <v>120000</v>
      </c>
      <c r="H55" s="66"/>
    </row>
    <row r="56" spans="1:8" s="63" customFormat="1" x14ac:dyDescent="0.15">
      <c r="A56" s="76" t="s">
        <v>128</v>
      </c>
      <c r="B56" s="77"/>
      <c r="C56" s="77"/>
      <c r="D56" s="17">
        <f>D57+D58+D59+D60</f>
        <v>538250</v>
      </c>
      <c r="E56" s="78" t="e">
        <f>D56/D88*100</f>
        <v>#REF!</v>
      </c>
      <c r="F56" s="17">
        <f t="shared" ref="F56:G56" si="11">F57+F58+F59+F60</f>
        <v>560000</v>
      </c>
      <c r="G56" s="17">
        <f t="shared" si="11"/>
        <v>533020</v>
      </c>
      <c r="H56" s="66">
        <f t="shared" si="7"/>
        <v>95.182142857142864</v>
      </c>
    </row>
    <row r="57" spans="1:8" s="63" customFormat="1" x14ac:dyDescent="0.15">
      <c r="A57" s="79"/>
      <c r="B57" s="29" t="s">
        <v>129</v>
      </c>
      <c r="C57" s="29" t="s">
        <v>130</v>
      </c>
      <c r="D57" s="21">
        <v>156000</v>
      </c>
      <c r="E57" s="27"/>
      <c r="F57" s="22">
        <v>120000</v>
      </c>
      <c r="G57" s="22">
        <v>120000</v>
      </c>
      <c r="H57" s="66"/>
    </row>
    <row r="58" spans="1:8" s="63" customFormat="1" x14ac:dyDescent="0.15">
      <c r="A58" s="79"/>
      <c r="B58" s="29" t="s">
        <v>129</v>
      </c>
      <c r="C58" s="29" t="s">
        <v>131</v>
      </c>
      <c r="D58" s="21">
        <v>90000</v>
      </c>
      <c r="E58" s="27"/>
      <c r="F58" s="22">
        <v>240000</v>
      </c>
      <c r="G58" s="22">
        <v>120400</v>
      </c>
      <c r="H58" s="66"/>
    </row>
    <row r="59" spans="1:8" s="63" customFormat="1" x14ac:dyDescent="0.15">
      <c r="A59" s="79"/>
      <c r="B59" s="29" t="s">
        <v>132</v>
      </c>
      <c r="C59" s="29" t="s">
        <v>133</v>
      </c>
      <c r="D59" s="21">
        <v>103300</v>
      </c>
      <c r="E59" s="27"/>
      <c r="F59" s="22">
        <v>100000</v>
      </c>
      <c r="G59" s="22">
        <v>106690</v>
      </c>
      <c r="H59" s="66"/>
    </row>
    <row r="60" spans="1:8" s="63" customFormat="1" x14ac:dyDescent="0.15">
      <c r="A60" s="79"/>
      <c r="B60" s="29" t="s">
        <v>134</v>
      </c>
      <c r="C60" s="29" t="s">
        <v>135</v>
      </c>
      <c r="D60" s="21">
        <v>188950</v>
      </c>
      <c r="E60" s="27"/>
      <c r="F60" s="22">
        <v>100000</v>
      </c>
      <c r="G60" s="22">
        <v>185930</v>
      </c>
      <c r="H60" s="66"/>
    </row>
    <row r="61" spans="1:8" s="63" customFormat="1" x14ac:dyDescent="0.15">
      <c r="A61" s="81" t="s">
        <v>136</v>
      </c>
      <c r="B61" s="77"/>
      <c r="C61" s="77"/>
      <c r="D61" s="17">
        <v>229000</v>
      </c>
      <c r="E61" s="78" t="e">
        <f>D61/D88*100</f>
        <v>#REF!</v>
      </c>
      <c r="F61" s="102">
        <v>100000</v>
      </c>
      <c r="G61" s="102"/>
      <c r="H61" s="66">
        <f t="shared" si="7"/>
        <v>0</v>
      </c>
    </row>
    <row r="62" spans="1:8" s="63" customFormat="1" x14ac:dyDescent="0.15">
      <c r="A62" s="81" t="s">
        <v>137</v>
      </c>
      <c r="B62" s="77"/>
      <c r="C62" s="77"/>
      <c r="D62" s="17" t="e">
        <f>#REF!+#REF!+#REF!</f>
        <v>#REF!</v>
      </c>
      <c r="E62" s="78" t="e">
        <f>D62/D88*100</f>
        <v>#REF!</v>
      </c>
      <c r="F62" s="17">
        <f t="shared" ref="F62:G62" si="12">F63</f>
        <v>30000</v>
      </c>
      <c r="G62" s="17">
        <f t="shared" si="12"/>
        <v>150000</v>
      </c>
      <c r="H62" s="66">
        <f t="shared" si="7"/>
        <v>500</v>
      </c>
    </row>
    <row r="63" spans="1:8" s="63" customFormat="1" x14ac:dyDescent="0.15">
      <c r="A63" s="80"/>
      <c r="B63" s="29" t="s">
        <v>91</v>
      </c>
      <c r="C63" s="29"/>
      <c r="D63" s="21"/>
      <c r="E63" s="27"/>
      <c r="F63" s="22">
        <v>30000</v>
      </c>
      <c r="G63" s="22">
        <v>150000</v>
      </c>
      <c r="H63" s="66"/>
    </row>
    <row r="64" spans="1:8" s="63" customFormat="1" x14ac:dyDescent="0.15">
      <c r="A64" s="81" t="s">
        <v>138</v>
      </c>
      <c r="B64" s="77"/>
      <c r="C64" s="77"/>
      <c r="D64" s="17">
        <f>D65</f>
        <v>300150</v>
      </c>
      <c r="E64" s="78" t="e">
        <f>D64/D88*100</f>
        <v>#REF!</v>
      </c>
      <c r="F64" s="102">
        <f t="shared" ref="F64:G64" si="13">F65</f>
        <v>100000</v>
      </c>
      <c r="G64" s="102">
        <f t="shared" si="13"/>
        <v>0</v>
      </c>
      <c r="H64" s="66">
        <f t="shared" si="7"/>
        <v>0</v>
      </c>
    </row>
    <row r="65" spans="1:8" s="63" customFormat="1" x14ac:dyDescent="0.15">
      <c r="A65" s="80"/>
      <c r="B65" s="29" t="s">
        <v>21</v>
      </c>
      <c r="C65" s="29" t="s">
        <v>22</v>
      </c>
      <c r="D65" s="21">
        <v>300150</v>
      </c>
      <c r="E65" s="27"/>
      <c r="F65" s="22">
        <v>100000</v>
      </c>
      <c r="G65" s="22"/>
      <c r="H65" s="66"/>
    </row>
    <row r="66" spans="1:8" s="63" customFormat="1" x14ac:dyDescent="0.15">
      <c r="A66" s="76" t="s">
        <v>139</v>
      </c>
      <c r="B66" s="77"/>
      <c r="C66" s="77"/>
      <c r="D66" s="17" t="e">
        <f>#REF!+D67+#REF!+D68+#REF!+#REF!</f>
        <v>#REF!</v>
      </c>
      <c r="E66" s="78" t="e">
        <f>D66/D88*100</f>
        <v>#REF!</v>
      </c>
      <c r="F66" s="17">
        <f t="shared" ref="F66:G66" si="14">F67+F68</f>
        <v>300000</v>
      </c>
      <c r="G66" s="17">
        <f t="shared" si="14"/>
        <v>0</v>
      </c>
      <c r="H66" s="66">
        <f t="shared" si="7"/>
        <v>0</v>
      </c>
    </row>
    <row r="67" spans="1:8" s="63" customFormat="1" x14ac:dyDescent="0.15">
      <c r="A67" s="79"/>
      <c r="B67" s="29" t="s">
        <v>140</v>
      </c>
      <c r="C67" s="29" t="s">
        <v>23</v>
      </c>
      <c r="D67" s="21"/>
      <c r="E67" s="27"/>
      <c r="F67" s="22">
        <v>200000</v>
      </c>
      <c r="G67" s="22"/>
      <c r="H67" s="66"/>
    </row>
    <row r="68" spans="1:8" s="63" customFormat="1" x14ac:dyDescent="0.15">
      <c r="A68" s="79"/>
      <c r="B68" s="29" t="s">
        <v>24</v>
      </c>
      <c r="C68" s="29"/>
      <c r="D68" s="21">
        <v>20000</v>
      </c>
      <c r="E68" s="27"/>
      <c r="F68" s="22">
        <v>100000</v>
      </c>
      <c r="G68" s="22"/>
      <c r="H68" s="66"/>
    </row>
    <row r="69" spans="1:8" s="63" customFormat="1" x14ac:dyDescent="0.15">
      <c r="A69" s="81" t="s">
        <v>25</v>
      </c>
      <c r="B69" s="77"/>
      <c r="C69" s="77"/>
      <c r="D69" s="14">
        <f>D70+D71+D72</f>
        <v>1421455</v>
      </c>
      <c r="E69" s="78" t="e">
        <f>D69/D88*100</f>
        <v>#REF!</v>
      </c>
      <c r="F69" s="17">
        <f t="shared" ref="F69:G69" si="15">F70+F71+F72</f>
        <v>2450000</v>
      </c>
      <c r="G69" s="17">
        <f t="shared" si="15"/>
        <v>1439219</v>
      </c>
      <c r="H69" s="66">
        <f t="shared" si="7"/>
        <v>58.743632653061226</v>
      </c>
    </row>
    <row r="70" spans="1:8" s="63" customFormat="1" x14ac:dyDescent="0.15">
      <c r="A70" s="80"/>
      <c r="B70" s="29" t="s">
        <v>141</v>
      </c>
      <c r="C70" s="29" t="s">
        <v>26</v>
      </c>
      <c r="D70" s="21">
        <v>221455</v>
      </c>
      <c r="E70" s="27"/>
      <c r="F70" s="22">
        <v>1250000</v>
      </c>
      <c r="G70" s="22">
        <v>239219</v>
      </c>
      <c r="H70" s="66"/>
    </row>
    <row r="71" spans="1:8" s="63" customFormat="1" x14ac:dyDescent="0.15">
      <c r="A71" s="80"/>
      <c r="B71" s="29" t="s">
        <v>142</v>
      </c>
      <c r="C71" s="29" t="s">
        <v>27</v>
      </c>
      <c r="D71" s="21">
        <v>1200000</v>
      </c>
      <c r="E71" s="27"/>
      <c r="F71" s="22">
        <v>1200000</v>
      </c>
      <c r="G71" s="22">
        <v>1200000</v>
      </c>
      <c r="H71" s="66"/>
    </row>
    <row r="72" spans="1:8" s="63" customFormat="1" x14ac:dyDescent="0.15">
      <c r="A72" s="80"/>
      <c r="B72" s="29"/>
      <c r="C72" s="29"/>
      <c r="D72" s="21"/>
      <c r="E72" s="27"/>
      <c r="F72" s="22"/>
      <c r="G72" s="22"/>
      <c r="H72" s="66"/>
    </row>
    <row r="73" spans="1:8" s="63" customFormat="1" x14ac:dyDescent="0.15">
      <c r="A73" s="81" t="s">
        <v>143</v>
      </c>
      <c r="B73" s="77"/>
      <c r="C73" s="77"/>
      <c r="D73" s="14" t="e">
        <f>#REF!+#REF!</f>
        <v>#REF!</v>
      </c>
      <c r="E73" s="78" t="e">
        <f>D73/D88*100</f>
        <v>#REF!</v>
      </c>
      <c r="F73" s="17">
        <f t="shared" ref="F73:G73" si="16">F74+F75</f>
        <v>7200000</v>
      </c>
      <c r="G73" s="17">
        <f t="shared" si="16"/>
        <v>17200000</v>
      </c>
      <c r="H73" s="66">
        <f t="shared" si="7"/>
        <v>238.88888888888889</v>
      </c>
    </row>
    <row r="74" spans="1:8" s="63" customFormat="1" x14ac:dyDescent="0.15">
      <c r="A74" s="80"/>
      <c r="B74" s="29" t="s">
        <v>28</v>
      </c>
      <c r="C74" s="29"/>
      <c r="D74" s="21"/>
      <c r="E74" s="27"/>
      <c r="F74" s="22">
        <v>7200000</v>
      </c>
      <c r="G74" s="22">
        <v>17200000</v>
      </c>
      <c r="H74" s="66"/>
    </row>
    <row r="75" spans="1:8" s="63" customFormat="1" x14ac:dyDescent="0.15">
      <c r="A75" s="80"/>
      <c r="B75" s="29"/>
      <c r="C75" s="29"/>
      <c r="D75" s="21"/>
      <c r="E75" s="27"/>
      <c r="F75" s="103"/>
      <c r="G75" s="103"/>
      <c r="H75" s="66"/>
    </row>
    <row r="76" spans="1:8" s="63" customFormat="1" x14ac:dyDescent="0.15">
      <c r="A76" s="81" t="s">
        <v>29</v>
      </c>
      <c r="B76" s="77"/>
      <c r="C76" s="77"/>
      <c r="D76" s="17">
        <f>D77</f>
        <v>0</v>
      </c>
      <c r="E76" s="78" t="e">
        <f>D76/D88*100</f>
        <v>#REF!</v>
      </c>
      <c r="F76" s="102">
        <f t="shared" ref="F76:G76" si="17">F77+F78</f>
        <v>150000</v>
      </c>
      <c r="G76" s="102">
        <f t="shared" si="17"/>
        <v>0</v>
      </c>
      <c r="H76" s="66">
        <f t="shared" si="7"/>
        <v>0</v>
      </c>
    </row>
    <row r="77" spans="1:8" s="63" customFormat="1" x14ac:dyDescent="0.15">
      <c r="A77" s="80"/>
      <c r="B77" s="29" t="s">
        <v>144</v>
      </c>
      <c r="C77" s="29"/>
      <c r="D77" s="21"/>
      <c r="E77" s="84"/>
      <c r="F77" s="22">
        <v>150000</v>
      </c>
      <c r="G77" s="22"/>
      <c r="H77" s="66"/>
    </row>
    <row r="78" spans="1:8" s="63" customFormat="1" x14ac:dyDescent="0.15">
      <c r="A78" s="80"/>
      <c r="B78" s="29"/>
      <c r="C78" s="29"/>
      <c r="D78" s="21"/>
      <c r="E78" s="84"/>
      <c r="F78" s="22"/>
      <c r="G78" s="22"/>
      <c r="H78" s="66"/>
    </row>
    <row r="79" spans="1:8" s="63" customFormat="1" x14ac:dyDescent="0.15">
      <c r="A79" s="85" t="s">
        <v>145</v>
      </c>
      <c r="B79" s="77"/>
      <c r="C79" s="77"/>
      <c r="D79" s="14" t="e">
        <f>D76+D73+#REF!+D69+#REF!+D66+D64+D62+D61+D56+D51+D50+D47+D40+D35+D34+D30+D26+D23</f>
        <v>#REF!</v>
      </c>
      <c r="E79" s="78" t="e">
        <f>D79/D88*100</f>
        <v>#REF!</v>
      </c>
      <c r="F79" s="14">
        <f>F76+F73+F69+F66+F64+F62+F61+F56+F51+F50+F47+F40+F35+F34+F30+F26+F23</f>
        <v>63250000</v>
      </c>
      <c r="G79" s="14">
        <f>G76+G73+G69+G66+G64+G62+G61+G56+G51+G50+G47+G40+G35+G34+G30+G26+G23</f>
        <v>68420449</v>
      </c>
      <c r="H79" s="66">
        <f t="shared" si="7"/>
        <v>108.17462292490119</v>
      </c>
    </row>
    <row r="80" spans="1:8" s="63" customFormat="1" x14ac:dyDescent="0.15">
      <c r="A80" s="85"/>
      <c r="B80" s="77"/>
      <c r="C80" s="77"/>
      <c r="D80" s="14"/>
      <c r="E80" s="78"/>
      <c r="F80" s="86"/>
      <c r="G80" s="86"/>
      <c r="H80" s="66"/>
    </row>
    <row r="81" spans="1:9" s="63" customFormat="1" x14ac:dyDescent="0.15">
      <c r="A81" s="85" t="s">
        <v>146</v>
      </c>
      <c r="B81" s="77"/>
      <c r="C81" s="77"/>
      <c r="D81" s="14"/>
      <c r="E81" s="78"/>
      <c r="F81" s="86">
        <f>F79+F20</f>
        <v>108000000</v>
      </c>
      <c r="G81" s="86">
        <f>G79+G20</f>
        <v>109170449</v>
      </c>
      <c r="H81" s="66">
        <f t="shared" si="7"/>
        <v>101.08374907407408</v>
      </c>
    </row>
    <row r="82" spans="1:9" s="63" customFormat="1" x14ac:dyDescent="0.15">
      <c r="A82" s="81"/>
      <c r="B82" s="77"/>
      <c r="C82" s="77"/>
      <c r="D82" s="17"/>
      <c r="E82" s="78"/>
      <c r="F82" s="22"/>
      <c r="G82" s="22"/>
      <c r="H82" s="66"/>
    </row>
    <row r="83" spans="1:9" s="63" customFormat="1" x14ac:dyDescent="0.15">
      <c r="A83" s="85" t="s">
        <v>147</v>
      </c>
      <c r="B83" s="77"/>
      <c r="C83" s="77"/>
      <c r="D83" s="17">
        <v>11595762</v>
      </c>
      <c r="E83" s="78" t="e">
        <f>D83/D88*100</f>
        <v>#REF!</v>
      </c>
      <c r="F83" s="102">
        <f t="shared" ref="F83" si="18">F84</f>
        <v>7000000</v>
      </c>
      <c r="G83" s="102">
        <f>G84</f>
        <v>1733292</v>
      </c>
      <c r="H83" s="66">
        <f t="shared" si="7"/>
        <v>24.761314285714285</v>
      </c>
    </row>
    <row r="84" spans="1:9" s="63" customFormat="1" x14ac:dyDescent="0.15">
      <c r="A84" s="87"/>
      <c r="B84" s="47" t="s">
        <v>148</v>
      </c>
      <c r="C84" s="30"/>
      <c r="D84" s="17"/>
      <c r="E84" s="30"/>
      <c r="F84" s="22">
        <v>7000000</v>
      </c>
      <c r="G84" s="22">
        <v>1733292</v>
      </c>
      <c r="H84" s="66"/>
    </row>
    <row r="85" spans="1:9" s="63" customFormat="1" x14ac:dyDescent="0.3">
      <c r="A85" s="88"/>
      <c r="B85" s="48"/>
      <c r="C85" s="30"/>
      <c r="D85" s="17"/>
      <c r="E85" s="30"/>
      <c r="F85" s="22"/>
      <c r="G85" s="22"/>
      <c r="H85" s="66"/>
    </row>
    <row r="86" spans="1:9" s="63" customFormat="1" x14ac:dyDescent="0.15">
      <c r="A86" s="85" t="s">
        <v>149</v>
      </c>
      <c r="B86" s="48"/>
      <c r="C86" s="30"/>
      <c r="D86" s="14">
        <f>D83</f>
        <v>11595762</v>
      </c>
      <c r="E86" s="78" t="e">
        <f>D86/D88*100</f>
        <v>#REF!</v>
      </c>
      <c r="F86" s="17">
        <f t="shared" ref="F86:G86" si="19">F83</f>
        <v>7000000</v>
      </c>
      <c r="G86" s="17">
        <f t="shared" si="19"/>
        <v>1733292</v>
      </c>
      <c r="H86" s="66">
        <f t="shared" si="7"/>
        <v>24.761314285714285</v>
      </c>
      <c r="I86" s="63" t="s">
        <v>100</v>
      </c>
    </row>
    <row r="87" spans="1:9" s="63" customFormat="1" x14ac:dyDescent="0.3">
      <c r="A87" s="88"/>
      <c r="B87" s="48"/>
      <c r="C87" s="30"/>
      <c r="D87" s="17"/>
      <c r="E87" s="30"/>
      <c r="F87" s="21"/>
      <c r="G87" s="21"/>
      <c r="H87" s="66"/>
    </row>
    <row r="88" spans="1:9" s="63" customFormat="1" ht="14.25" thickBot="1" x14ac:dyDescent="0.2">
      <c r="A88" s="89" t="s">
        <v>150</v>
      </c>
      <c r="B88" s="50"/>
      <c r="C88" s="90"/>
      <c r="D88" s="91" t="e">
        <f>D86+D79</f>
        <v>#REF!</v>
      </c>
      <c r="E88" s="92">
        <v>100</v>
      </c>
      <c r="F88" s="104">
        <f t="shared" ref="F88:G88" si="20">F86+F79+F20</f>
        <v>115000000</v>
      </c>
      <c r="G88" s="104">
        <f t="shared" si="20"/>
        <v>110903741</v>
      </c>
      <c r="H88" s="93">
        <f t="shared" si="7"/>
        <v>96.438035652173909</v>
      </c>
    </row>
    <row r="89" spans="1:9" x14ac:dyDescent="0.3">
      <c r="A89" s="4"/>
      <c r="B89" s="94"/>
      <c r="C89" s="4"/>
      <c r="E89" s="4"/>
      <c r="F89" s="105"/>
      <c r="G89" s="105"/>
      <c r="I89" s="3" t="s">
        <v>100</v>
      </c>
    </row>
    <row r="90" spans="1:9" x14ac:dyDescent="0.3">
      <c r="A90" s="4"/>
      <c r="B90" s="94"/>
      <c r="C90" s="4"/>
      <c r="D90" s="4"/>
      <c r="E90" s="4"/>
      <c r="F90" s="106"/>
      <c r="G90" s="106"/>
      <c r="H90" s="96"/>
    </row>
    <row r="91" spans="1:9" x14ac:dyDescent="0.3">
      <c r="A91" s="4"/>
      <c r="B91" s="94"/>
      <c r="C91" s="4"/>
      <c r="E91" s="4"/>
      <c r="F91" s="105"/>
      <c r="G91" s="105"/>
    </row>
    <row r="97" spans="2:11" x14ac:dyDescent="0.3">
      <c r="K97" s="3" t="s">
        <v>100</v>
      </c>
    </row>
    <row r="103" spans="2:11" x14ac:dyDescent="0.3">
      <c r="B103" s="3"/>
      <c r="D103" s="3"/>
      <c r="F103" s="108"/>
      <c r="G103" s="108"/>
      <c r="H103" s="96"/>
    </row>
    <row r="104" spans="2:11" x14ac:dyDescent="0.3">
      <c r="B104" s="3"/>
      <c r="D104" s="3"/>
      <c r="F104" s="108"/>
      <c r="G104" s="108"/>
      <c r="H104" s="96"/>
    </row>
    <row r="105" spans="2:11" x14ac:dyDescent="0.3">
      <c r="B105" s="3"/>
      <c r="D105" s="3"/>
      <c r="F105" s="108"/>
      <c r="G105" s="108"/>
      <c r="H105" s="96"/>
    </row>
    <row r="106" spans="2:11" x14ac:dyDescent="0.3">
      <c r="B106" s="3"/>
      <c r="D106" s="3"/>
      <c r="F106" s="108"/>
      <c r="G106" s="108"/>
      <c r="H106" s="96"/>
    </row>
    <row r="107" spans="2:11" x14ac:dyDescent="0.3">
      <c r="B107" s="3"/>
      <c r="D107" s="3"/>
      <c r="F107" s="108"/>
      <c r="G107" s="108"/>
      <c r="H107" s="96"/>
    </row>
    <row r="108" spans="2:11" x14ac:dyDescent="0.3">
      <c r="B108" s="3"/>
      <c r="D108" s="3"/>
      <c r="F108" s="108"/>
      <c r="G108" s="108"/>
      <c r="H108" s="96"/>
    </row>
  </sheetData>
  <mergeCells count="10">
    <mergeCell ref="B19:C19"/>
    <mergeCell ref="A20:C20"/>
    <mergeCell ref="A22:H22"/>
    <mergeCell ref="A4:A9"/>
    <mergeCell ref="B9:C9"/>
    <mergeCell ref="A1:H1"/>
    <mergeCell ref="A3:H3"/>
    <mergeCell ref="A10:A16"/>
    <mergeCell ref="B16:C16"/>
    <mergeCell ref="A17:H17"/>
  </mergeCells>
  <phoneticPr fontId="3" type="noConversion"/>
  <pageMargins left="0.9055118110236221" right="0.51181102362204722" top="0.74803149606299213" bottom="0.74803149606299213" header="0.31496062992125984" footer="0.31496062992125984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6" sqref="K26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수입</vt:lpstr>
      <vt:lpstr>지출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2021-03-02T05:23:37Z</dcterms:modified>
</cp:coreProperties>
</file>