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수입" sheetId="1" r:id="rId1"/>
    <sheet name="지출" sheetId="2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I16" i="2" l="1"/>
  <c r="H82" i="2" l="1"/>
  <c r="H85" i="2" s="1"/>
  <c r="H75" i="2"/>
  <c r="H72" i="2"/>
  <c r="H68" i="2"/>
  <c r="H65" i="2"/>
  <c r="H63" i="2"/>
  <c r="H61" i="2"/>
  <c r="H55" i="2"/>
  <c r="H50" i="2"/>
  <c r="H46" i="2"/>
  <c r="H39" i="2"/>
  <c r="H35" i="2"/>
  <c r="H30" i="2"/>
  <c r="H26" i="2"/>
  <c r="H23" i="2"/>
  <c r="H19" i="2"/>
  <c r="H16" i="2"/>
  <c r="H9" i="2"/>
  <c r="H29" i="1"/>
  <c r="H27" i="1"/>
  <c r="H21" i="1"/>
  <c r="H17" i="1"/>
  <c r="H16" i="1" s="1"/>
  <c r="H11" i="1"/>
  <c r="H7" i="1"/>
  <c r="H6" i="1" s="1"/>
  <c r="H3" i="1"/>
  <c r="H20" i="2" l="1"/>
  <c r="H78" i="2"/>
  <c r="H80" i="2" s="1"/>
  <c r="H31" i="1"/>
  <c r="H33" i="1" s="1"/>
  <c r="H87" i="2" l="1"/>
  <c r="I82" i="2" l="1"/>
  <c r="J82" i="2" s="1"/>
  <c r="I75" i="2"/>
  <c r="J75" i="2" s="1"/>
  <c r="I72" i="2"/>
  <c r="I68" i="2"/>
  <c r="I65" i="2"/>
  <c r="J65" i="2" s="1"/>
  <c r="I63" i="2"/>
  <c r="J63" i="2" s="1"/>
  <c r="I61" i="2"/>
  <c r="J61" i="2" s="1"/>
  <c r="I55" i="2"/>
  <c r="I50" i="2"/>
  <c r="J50" i="2" s="1"/>
  <c r="I46" i="2"/>
  <c r="J46" i="2" s="1"/>
  <c r="I39" i="2"/>
  <c r="I35" i="2"/>
  <c r="J35" i="2" s="1"/>
  <c r="I30" i="2"/>
  <c r="I26" i="2"/>
  <c r="I23" i="2"/>
  <c r="J23" i="2" s="1"/>
  <c r="I19" i="2"/>
  <c r="J72" i="2"/>
  <c r="J60" i="2"/>
  <c r="J49" i="2"/>
  <c r="J34" i="2"/>
  <c r="J26" i="2"/>
  <c r="I9" i="2"/>
  <c r="J28" i="1"/>
  <c r="J26" i="1"/>
  <c r="J25" i="1"/>
  <c r="J24" i="1"/>
  <c r="J23" i="1"/>
  <c r="J22" i="1"/>
  <c r="J20" i="1"/>
  <c r="J19" i="1"/>
  <c r="J18" i="1"/>
  <c r="J4" i="1"/>
  <c r="I29" i="1"/>
  <c r="I27" i="1" s="1"/>
  <c r="I21" i="1"/>
  <c r="I17" i="1"/>
  <c r="I11" i="1"/>
  <c r="J11" i="1" s="1"/>
  <c r="I7" i="1"/>
  <c r="J7" i="1" s="1"/>
  <c r="I3" i="1"/>
  <c r="D85" i="2"/>
  <c r="G82" i="2"/>
  <c r="G85" i="2" s="1"/>
  <c r="G75" i="2"/>
  <c r="D75" i="2"/>
  <c r="G72" i="2"/>
  <c r="D72" i="2"/>
  <c r="G68" i="2"/>
  <c r="D68" i="2"/>
  <c r="G65" i="2"/>
  <c r="D65" i="2"/>
  <c r="G63" i="2"/>
  <c r="D63" i="2"/>
  <c r="G61" i="2"/>
  <c r="D61" i="2"/>
  <c r="G55" i="2"/>
  <c r="D55" i="2"/>
  <c r="G50" i="2"/>
  <c r="D50" i="2"/>
  <c r="G46" i="2"/>
  <c r="D46" i="2"/>
  <c r="G39" i="2"/>
  <c r="D39" i="2"/>
  <c r="G35" i="2"/>
  <c r="D35" i="2"/>
  <c r="G30" i="2"/>
  <c r="D30" i="2"/>
  <c r="G26" i="2"/>
  <c r="D26" i="2"/>
  <c r="G23" i="2"/>
  <c r="D23" i="2"/>
  <c r="E23" i="2" s="1"/>
  <c r="G19" i="2"/>
  <c r="G16" i="2"/>
  <c r="G9" i="2"/>
  <c r="G27" i="1"/>
  <c r="D27" i="1"/>
  <c r="G21" i="1"/>
  <c r="D21" i="1"/>
  <c r="G17" i="1"/>
  <c r="D17" i="1"/>
  <c r="E17" i="1" s="1"/>
  <c r="G11" i="1"/>
  <c r="G6" i="1" s="1"/>
  <c r="G7" i="1"/>
  <c r="D7" i="1"/>
  <c r="G3" i="1"/>
  <c r="G16" i="1" l="1"/>
  <c r="I85" i="2"/>
  <c r="J85" i="2" s="1"/>
  <c r="I78" i="2"/>
  <c r="J68" i="2"/>
  <c r="J55" i="2"/>
  <c r="J39" i="2"/>
  <c r="J30" i="2"/>
  <c r="I20" i="2"/>
  <c r="J9" i="2"/>
  <c r="J16" i="2"/>
  <c r="G78" i="2"/>
  <c r="G20" i="2"/>
  <c r="J19" i="2"/>
  <c r="J27" i="1"/>
  <c r="G31" i="1"/>
  <c r="G33" i="1" s="1"/>
  <c r="J3" i="1"/>
  <c r="J21" i="1"/>
  <c r="I31" i="1"/>
  <c r="I33" i="1" s="1"/>
  <c r="J17" i="1"/>
  <c r="I6" i="1"/>
  <c r="J6" i="1" s="1"/>
  <c r="I16" i="1"/>
  <c r="D31" i="1"/>
  <c r="D33" i="1" s="1"/>
  <c r="D78" i="2"/>
  <c r="D87" i="2" s="1"/>
  <c r="E26" i="1" l="1"/>
  <c r="E21" i="1"/>
  <c r="I80" i="2"/>
  <c r="J80" i="2" s="1"/>
  <c r="I87" i="2"/>
  <c r="J87" i="2" s="1"/>
  <c r="J78" i="2"/>
  <c r="G87" i="2"/>
  <c r="G80" i="2"/>
  <c r="J20" i="2"/>
  <c r="E7" i="1"/>
  <c r="E3" i="1"/>
  <c r="E27" i="1"/>
  <c r="E31" i="1"/>
  <c r="J16" i="1"/>
  <c r="J33" i="1"/>
  <c r="J31" i="1"/>
  <c r="E82" i="2"/>
  <c r="E39" i="2"/>
  <c r="E35" i="2"/>
  <c r="E49" i="2"/>
  <c r="E60" i="2"/>
  <c r="E75" i="2"/>
  <c r="E65" i="2"/>
  <c r="E61" i="2"/>
  <c r="E50" i="2"/>
  <c r="E46" i="2"/>
  <c r="E34" i="2"/>
  <c r="E72" i="2"/>
  <c r="E55" i="2"/>
  <c r="E68" i="2"/>
  <c r="E85" i="2"/>
  <c r="E30" i="2"/>
  <c r="E26" i="2"/>
  <c r="E63" i="2"/>
  <c r="E78" i="2"/>
</calcChain>
</file>

<file path=xl/sharedStrings.xml><?xml version="1.0" encoding="utf-8"?>
<sst xmlns="http://schemas.openxmlformats.org/spreadsheetml/2006/main" count="205" uniqueCount="182">
  <si>
    <t xml:space="preserve"> </t>
    <phoneticPr fontId="3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</si>
  <si>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</si>
  <si>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</si>
  <si>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</si>
  <si>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2015년 실적</t>
    <phoneticPr fontId="4" type="noConversion"/>
  </si>
  <si>
    <t>%</t>
  </si>
  <si>
    <t>산출    내역</t>
    <phoneticPr fontId="4" type="noConversion"/>
  </si>
  <si>
    <t>2019년 계획</t>
    <phoneticPr fontId="3" type="noConversion"/>
  </si>
  <si>
    <t>2019년 실적</t>
    <phoneticPr fontId="3" type="noConversion"/>
  </si>
  <si>
    <t>%</t>
    <phoneticPr fontId="7" type="noConversion"/>
  </si>
  <si>
    <t>전년도 이월금(A)</t>
    <phoneticPr fontId="4" type="noConversion"/>
  </si>
  <si>
    <t xml:space="preserve">      운영비</t>
    <phoneticPr fontId="3" type="noConversion"/>
  </si>
  <si>
    <t>A 지원금</t>
    <phoneticPr fontId="7" type="noConversion"/>
  </si>
  <si>
    <t>1.지원금(사업)</t>
    <phoneticPr fontId="3" type="noConversion"/>
  </si>
  <si>
    <t>방문교육</t>
    <phoneticPr fontId="4" type="noConversion"/>
  </si>
  <si>
    <t>재활교육</t>
    <phoneticPr fontId="4" type="noConversion"/>
  </si>
  <si>
    <t>공동모금회</t>
    <phoneticPr fontId="4" type="noConversion"/>
  </si>
  <si>
    <t xml:space="preserve"> </t>
    <phoneticPr fontId="3" type="noConversion"/>
  </si>
  <si>
    <t>2.지원금(운영비)</t>
    <phoneticPr fontId="3" type="noConversion"/>
  </si>
  <si>
    <t>장애인고용공단</t>
  </si>
  <si>
    <t>280,000*12</t>
    <phoneticPr fontId="4" type="noConversion"/>
  </si>
  <si>
    <t>고용노동부</t>
    <phoneticPr fontId="3" type="noConversion"/>
  </si>
  <si>
    <t>한  국   장  총</t>
  </si>
  <si>
    <t>B.자체 수입</t>
    <phoneticPr fontId="3" type="noConversion"/>
  </si>
  <si>
    <t xml:space="preserve"> </t>
    <phoneticPr fontId="3" type="noConversion"/>
  </si>
  <si>
    <t>1.회           비</t>
    <phoneticPr fontId="3" type="noConversion"/>
  </si>
  <si>
    <t>입     회     비</t>
  </si>
  <si>
    <t>20,000*15명</t>
    <phoneticPr fontId="4" type="noConversion"/>
  </si>
  <si>
    <t>년     회     비</t>
  </si>
  <si>
    <t>30,000*170명</t>
    <phoneticPr fontId="4" type="noConversion"/>
  </si>
  <si>
    <t>1.800.000*12</t>
    <phoneticPr fontId="7" type="noConversion"/>
  </si>
  <si>
    <t>2.특별 회비</t>
    <phoneticPr fontId="4" type="noConversion"/>
  </si>
  <si>
    <t>이사회</t>
    <phoneticPr fontId="4" type="noConversion"/>
  </si>
  <si>
    <t>이사회비</t>
    <phoneticPr fontId="4" type="noConversion"/>
  </si>
  <si>
    <t>500,000*12</t>
    <phoneticPr fontId="4" type="noConversion"/>
  </si>
  <si>
    <t xml:space="preserve">회    원  </t>
    <phoneticPr fontId="4" type="noConversion"/>
  </si>
  <si>
    <t>정     기</t>
    <phoneticPr fontId="4" type="noConversion"/>
  </si>
  <si>
    <t>500.000*12</t>
    <phoneticPr fontId="4" type="noConversion"/>
  </si>
  <si>
    <t>수    시</t>
    <phoneticPr fontId="4" type="noConversion"/>
  </si>
  <si>
    <t>3.수익사업</t>
    <phoneticPr fontId="7" type="noConversion"/>
  </si>
  <si>
    <t>4.이자수입</t>
    <phoneticPr fontId="7" type="noConversion"/>
  </si>
  <si>
    <t>5.기타수입</t>
    <phoneticPr fontId="4" type="noConversion"/>
  </si>
  <si>
    <t xml:space="preserve">    직원4대보험예수금</t>
    <phoneticPr fontId="3" type="noConversion"/>
  </si>
  <si>
    <t xml:space="preserve">    잡수입</t>
    <phoneticPr fontId="7" type="noConversion"/>
  </si>
  <si>
    <t xml:space="preserve"> </t>
    <phoneticPr fontId="3" type="noConversion"/>
  </si>
  <si>
    <t xml:space="preserve">계(B) </t>
    <phoneticPr fontId="4" type="noConversion"/>
  </si>
  <si>
    <t>합     계(A+B)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</si>
  <si>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</si>
  <si>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</si>
  <si>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</si>
  <si>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2015년 실적</t>
    <phoneticPr fontId="4" type="noConversion"/>
  </si>
  <si>
    <t>%</t>
    <phoneticPr fontId="4" type="noConversion"/>
  </si>
  <si>
    <t>산출    내역</t>
    <phoneticPr fontId="4" type="noConversion"/>
  </si>
  <si>
    <t>2019년 계획</t>
    <phoneticPr fontId="3" type="noConversion"/>
  </si>
  <si>
    <t>%</t>
    <phoneticPr fontId="7" type="noConversion"/>
  </si>
  <si>
    <t>사업비(국고)</t>
    <phoneticPr fontId="3" type="noConversion"/>
  </si>
  <si>
    <t>장루관리 
방문교육및 간호</t>
    <phoneticPr fontId="3" type="noConversion"/>
  </si>
  <si>
    <t>월급여</t>
    <phoneticPr fontId="4" type="noConversion"/>
  </si>
  <si>
    <t>전희숙</t>
    <phoneticPr fontId="4" type="noConversion"/>
  </si>
  <si>
    <t>1,500,000*12</t>
    <phoneticPr fontId="4" type="noConversion"/>
  </si>
  <si>
    <t>교통비</t>
    <phoneticPr fontId="4" type="noConversion"/>
  </si>
  <si>
    <t>160,000*4,195,000*8</t>
    <phoneticPr fontId="4" type="noConversion"/>
  </si>
  <si>
    <t>피부관리용품</t>
    <phoneticPr fontId="7" type="noConversion"/>
  </si>
  <si>
    <t>파우더외</t>
    <phoneticPr fontId="7" type="noConversion"/>
  </si>
  <si>
    <t>유류비</t>
    <phoneticPr fontId="3" type="noConversion"/>
  </si>
  <si>
    <t>소    계</t>
    <phoneticPr fontId="3" type="noConversion"/>
  </si>
  <si>
    <t>장루회원 
재활교육</t>
    <phoneticPr fontId="3" type="noConversion"/>
  </si>
  <si>
    <t>인쇄비</t>
    <phoneticPr fontId="4" type="noConversion"/>
  </si>
  <si>
    <t>회보</t>
    <phoneticPr fontId="4" type="noConversion"/>
  </si>
  <si>
    <t>550,000*12</t>
    <phoneticPr fontId="4" type="noConversion"/>
  </si>
  <si>
    <t>회보봉투</t>
    <phoneticPr fontId="4" type="noConversion"/>
  </si>
  <si>
    <t>150,000*2</t>
    <phoneticPr fontId="4" type="noConversion"/>
  </si>
  <si>
    <t>발송비</t>
    <phoneticPr fontId="4" type="noConversion"/>
  </si>
  <si>
    <t>회보</t>
    <phoneticPr fontId="3" type="noConversion"/>
  </si>
  <si>
    <t>180,000*12</t>
    <phoneticPr fontId="7" type="noConversion"/>
  </si>
  <si>
    <t>워크샾</t>
    <phoneticPr fontId="4" type="noConversion"/>
  </si>
  <si>
    <t>춘계</t>
    <phoneticPr fontId="3" type="noConversion"/>
  </si>
  <si>
    <t>60,000*60</t>
    <phoneticPr fontId="4" type="noConversion"/>
  </si>
  <si>
    <t>사업비(공동모금회)</t>
    <phoneticPr fontId="3" type="noConversion"/>
  </si>
  <si>
    <t>워크샾</t>
    <phoneticPr fontId="4" type="noConversion"/>
  </si>
  <si>
    <t>추계</t>
    <phoneticPr fontId="3" type="noConversion"/>
  </si>
  <si>
    <t xml:space="preserve"> </t>
    <phoneticPr fontId="3" type="noConversion"/>
  </si>
  <si>
    <t>소    계</t>
    <phoneticPr fontId="3" type="noConversion"/>
  </si>
  <si>
    <t>사업비 합계(A)</t>
    <phoneticPr fontId="3" type="noConversion"/>
  </si>
  <si>
    <t>운영비(자부담)</t>
    <phoneticPr fontId="3" type="noConversion"/>
  </si>
  <si>
    <t>1.급             료</t>
    <phoneticPr fontId="4" type="noConversion"/>
  </si>
  <si>
    <t>월급여</t>
    <phoneticPr fontId="4" type="noConversion"/>
  </si>
  <si>
    <t>박순덕</t>
    <phoneticPr fontId="4" type="noConversion"/>
  </si>
  <si>
    <t>1,260,000*12</t>
    <phoneticPr fontId="4" type="noConversion"/>
  </si>
  <si>
    <t>2.복 리  후생비</t>
    <phoneticPr fontId="4" type="noConversion"/>
  </si>
  <si>
    <t>퇴직금</t>
    <phoneticPr fontId="4" type="noConversion"/>
  </si>
  <si>
    <t>196,000*12</t>
    <phoneticPr fontId="4" type="noConversion"/>
  </si>
  <si>
    <t>4대보험</t>
    <phoneticPr fontId="4" type="noConversion"/>
  </si>
  <si>
    <t>팀장,과장</t>
    <phoneticPr fontId="4" type="noConversion"/>
  </si>
  <si>
    <t>162,500*12</t>
    <phoneticPr fontId="4" type="noConversion"/>
  </si>
  <si>
    <t>명절 떡값</t>
    <phoneticPr fontId="4" type="noConversion"/>
  </si>
  <si>
    <t>구정,추석</t>
    <phoneticPr fontId="4" type="noConversion"/>
  </si>
  <si>
    <t>700,000*2회</t>
    <phoneticPr fontId="4" type="noConversion"/>
  </si>
  <si>
    <t>3.회 의 비</t>
    <phoneticPr fontId="4" type="noConversion"/>
  </si>
  <si>
    <t>총회, 송년모임</t>
    <phoneticPr fontId="4" type="noConversion"/>
  </si>
  <si>
    <t>총회,송년 각500,000</t>
    <phoneticPr fontId="4" type="noConversion"/>
  </si>
  <si>
    <t>이사회</t>
    <phoneticPr fontId="4" type="noConversion"/>
  </si>
  <si>
    <t>50,000*2</t>
    <phoneticPr fontId="4" type="noConversion"/>
  </si>
  <si>
    <t>월례회</t>
    <phoneticPr fontId="4" type="noConversion"/>
  </si>
  <si>
    <t>250,000*7</t>
    <phoneticPr fontId="4" type="noConversion"/>
  </si>
  <si>
    <t>4.임   차  료</t>
    <phoneticPr fontId="4" type="noConversion"/>
  </si>
  <si>
    <t>5.통 신 운 송 비</t>
    <phoneticPr fontId="4" type="noConversion"/>
  </si>
  <si>
    <t>통신비</t>
    <phoneticPr fontId="4" type="noConversion"/>
  </si>
  <si>
    <t>전화.인터넷</t>
    <phoneticPr fontId="4" type="noConversion"/>
  </si>
  <si>
    <t>50000*12</t>
    <phoneticPr fontId="4" type="noConversion"/>
  </si>
  <si>
    <t>홈페이지</t>
    <phoneticPr fontId="4" type="noConversion"/>
  </si>
  <si>
    <t>우편</t>
    <phoneticPr fontId="4" type="noConversion"/>
  </si>
  <si>
    <t>6.임 직원 여 비</t>
    <phoneticPr fontId="4" type="noConversion"/>
  </si>
  <si>
    <t>지부순방</t>
    <phoneticPr fontId="4" type="noConversion"/>
  </si>
  <si>
    <t>진주</t>
    <phoneticPr fontId="4" type="noConversion"/>
  </si>
  <si>
    <t>진주,강릉4회*150,000</t>
    <phoneticPr fontId="4" type="noConversion"/>
  </si>
  <si>
    <t>부산,대구,대전</t>
    <phoneticPr fontId="4" type="noConversion"/>
  </si>
  <si>
    <t>부산,대구,대전1회</t>
    <phoneticPr fontId="4" type="noConversion"/>
  </si>
  <si>
    <t>광주,전주지부</t>
    <phoneticPr fontId="7" type="noConversion"/>
  </si>
  <si>
    <t>광주,전주*2회</t>
    <phoneticPr fontId="7" type="noConversion"/>
  </si>
  <si>
    <t>지도자대회</t>
    <phoneticPr fontId="4" type="noConversion"/>
  </si>
  <si>
    <t>150,00*2</t>
    <phoneticPr fontId="7" type="noConversion"/>
  </si>
  <si>
    <t>기타</t>
    <phoneticPr fontId="3" type="noConversion"/>
  </si>
  <si>
    <t>7.업무  추진비</t>
    <phoneticPr fontId="4" type="noConversion"/>
  </si>
  <si>
    <t>판공비</t>
    <phoneticPr fontId="4" type="noConversion"/>
  </si>
  <si>
    <t>이사장</t>
    <phoneticPr fontId="4" type="noConversion"/>
  </si>
  <si>
    <t>500,000*12</t>
    <phoneticPr fontId="7" type="noConversion"/>
  </si>
  <si>
    <t>8.연     료     비</t>
    <phoneticPr fontId="4" type="noConversion"/>
  </si>
  <si>
    <t>난방비</t>
    <phoneticPr fontId="4" type="noConversion"/>
  </si>
  <si>
    <t>난방유</t>
    <phoneticPr fontId="4" type="noConversion"/>
  </si>
  <si>
    <t>9.제  세  공과금</t>
    <phoneticPr fontId="4" type="noConversion"/>
  </si>
  <si>
    <t>150,000*12</t>
    <phoneticPr fontId="7" type="noConversion"/>
  </si>
  <si>
    <t>전기료</t>
    <phoneticPr fontId="4" type="noConversion"/>
  </si>
  <si>
    <t>37,500*12</t>
    <phoneticPr fontId="4" type="noConversion"/>
  </si>
  <si>
    <t>수수료</t>
    <phoneticPr fontId="4" type="noConversion"/>
  </si>
  <si>
    <t>송금,서류발급</t>
    <phoneticPr fontId="4" type="noConversion"/>
  </si>
  <si>
    <t>50,000*12</t>
    <phoneticPr fontId="4" type="noConversion"/>
  </si>
  <si>
    <t>수도요금</t>
    <phoneticPr fontId="7" type="noConversion"/>
  </si>
  <si>
    <t>10.소 모 품  비</t>
    <phoneticPr fontId="4" type="noConversion"/>
  </si>
  <si>
    <t>비품관리비</t>
    <phoneticPr fontId="4" type="noConversion"/>
  </si>
  <si>
    <t>정수기</t>
    <phoneticPr fontId="4" type="noConversion"/>
  </si>
  <si>
    <t>13,000*12</t>
    <phoneticPr fontId="4" type="noConversion"/>
  </si>
  <si>
    <t>토너,잉크</t>
    <phoneticPr fontId="4" type="noConversion"/>
  </si>
  <si>
    <t>50,000*3</t>
    <phoneticPr fontId="4" type="noConversion"/>
  </si>
  <si>
    <t>사무용품비</t>
    <phoneticPr fontId="4" type="noConversion"/>
  </si>
  <si>
    <t>복사용지외</t>
    <phoneticPr fontId="4" type="noConversion"/>
  </si>
  <si>
    <t>20,000*5</t>
    <phoneticPr fontId="4" type="noConversion"/>
  </si>
  <si>
    <t>소모품비</t>
    <phoneticPr fontId="4" type="noConversion"/>
  </si>
  <si>
    <t>커피외</t>
    <phoneticPr fontId="4" type="noConversion"/>
  </si>
  <si>
    <t>12,500*12</t>
    <phoneticPr fontId="4" type="noConversion"/>
  </si>
  <si>
    <t>11.수  선   비</t>
    <phoneticPr fontId="4" type="noConversion"/>
  </si>
  <si>
    <t>12.도서 인쇄 비</t>
    <phoneticPr fontId="4" type="noConversion"/>
  </si>
  <si>
    <t>인쇄비</t>
    <phoneticPr fontId="4" type="noConversion"/>
  </si>
  <si>
    <t>13.비품 구입비</t>
    <phoneticPr fontId="4" type="noConversion"/>
  </si>
  <si>
    <t>사무기기</t>
    <phoneticPr fontId="4" type="noConversion"/>
  </si>
  <si>
    <t>프린트기외</t>
    <phoneticPr fontId="4" type="noConversion"/>
  </si>
  <si>
    <t>14.교육세미나비</t>
    <phoneticPr fontId="4" type="noConversion"/>
  </si>
  <si>
    <t>교육비</t>
    <phoneticPr fontId="4" type="noConversion"/>
  </si>
  <si>
    <t>지부모임</t>
    <phoneticPr fontId="4" type="noConversion"/>
  </si>
  <si>
    <t>교육비</t>
    <phoneticPr fontId="7" type="noConversion"/>
  </si>
  <si>
    <t>직원교육비</t>
    <phoneticPr fontId="7" type="noConversion"/>
  </si>
  <si>
    <t>15.회비</t>
    <phoneticPr fontId="4" type="noConversion"/>
  </si>
  <si>
    <t>국제단체</t>
    <phoneticPr fontId="4" type="noConversion"/>
  </si>
  <si>
    <t>아태장루협회</t>
    <phoneticPr fontId="4" type="noConversion"/>
  </si>
  <si>
    <t>국내단체</t>
    <phoneticPr fontId="4" type="noConversion"/>
  </si>
  <si>
    <t>장총</t>
    <phoneticPr fontId="4" type="noConversion"/>
  </si>
  <si>
    <t xml:space="preserve">16.적립금 </t>
    <phoneticPr fontId="4" type="noConversion"/>
  </si>
  <si>
    <t>재활요양 적립금</t>
    <phoneticPr fontId="3" type="noConversion"/>
  </si>
  <si>
    <t>17. 예비비</t>
    <phoneticPr fontId="4" type="noConversion"/>
  </si>
  <si>
    <t>계(B)</t>
    <phoneticPr fontId="4" type="noConversion"/>
  </si>
  <si>
    <t>지출합계(A+B)</t>
    <phoneticPr fontId="3" type="noConversion"/>
  </si>
  <si>
    <t xml:space="preserve">  이월금</t>
    <phoneticPr fontId="4" type="noConversion"/>
  </si>
  <si>
    <t>운영비</t>
    <phoneticPr fontId="3" type="noConversion"/>
  </si>
  <si>
    <t>계(C)</t>
    <phoneticPr fontId="4" type="noConversion"/>
  </si>
  <si>
    <t>합    계(A+B+C)</t>
    <phoneticPr fontId="4" type="noConversion"/>
  </si>
  <si>
    <t>2020년 계획</t>
    <phoneticPr fontId="3" type="noConversion"/>
  </si>
  <si>
    <t>박순덕</t>
    <phoneticPr fontId="3" type="noConversion"/>
  </si>
  <si>
    <t>전희숙</t>
    <phoneticPr fontId="4" type="noConversion"/>
  </si>
  <si>
    <t>2019년 실적</t>
    <phoneticPr fontId="3" type="noConversion"/>
  </si>
  <si>
    <t xml:space="preserve">2019년 예산 집행실적 및 2020년도 예산 계획 (지출) </t>
    <phoneticPr fontId="3" type="noConversion"/>
  </si>
  <si>
    <t xml:space="preserve">2019년 예산 집행실적 및 2020년도 예산 계획 (수입) </t>
    <phoneticPr fontId="4" type="noConversion"/>
  </si>
  <si>
    <t>단  체   회  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</si>
</sst>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0.0"/>
    <numFmt numFmtId="178" formatCode="#,##0_);[Red]\(#,##0\)"/>
    <numFmt numFmtId="179" formatCode="0_ "/>
    <numFmt numFmtId="180" formatCode="0.0_ "/>
  </numFmts>
  <fonts count="21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4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"/>
      <family val="3"/>
      <charset val="129"/>
    </font>
    <font>
      <sz val="11"/>
      <name val="돋움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name val="굴림체"/>
      <family val="3"/>
      <charset val="129"/>
    </font>
    <font>
      <b/>
      <sz val="9"/>
      <name val="굴림"/>
      <family val="3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/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41" fontId="6" fillId="0" borderId="6" xfId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41" fontId="8" fillId="0" borderId="10" xfId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41" fontId="9" fillId="0" borderId="10" xfId="1" applyFont="1" applyBorder="1" applyAlignment="1">
      <alignment horizontal="center" vertical="center"/>
    </xf>
    <xf numFmtId="41" fontId="9" fillId="0" borderId="10" xfId="1" applyFont="1" applyBorder="1" applyAlignment="1">
      <alignment horizontal="right" vertical="center"/>
    </xf>
    <xf numFmtId="41" fontId="9" fillId="0" borderId="12" xfId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8" fontId="9" fillId="0" borderId="10" xfId="0" applyNumberFormat="1" applyFont="1" applyBorder="1" applyAlignment="1" applyProtection="1">
      <alignment vertical="center"/>
    </xf>
    <xf numFmtId="179" fontId="9" fillId="0" borderId="10" xfId="2" applyNumberFormat="1" applyFont="1" applyBorder="1" applyProtection="1">
      <alignment vertical="center"/>
    </xf>
    <xf numFmtId="178" fontId="9" fillId="0" borderId="10" xfId="0" applyNumberFormat="1" applyFont="1" applyBorder="1" applyAlignment="1" applyProtection="1">
      <alignment horizontal="right" vertical="center"/>
    </xf>
    <xf numFmtId="178" fontId="9" fillId="0" borderId="12" xfId="0" applyNumberFormat="1" applyFont="1" applyBorder="1" applyAlignment="1" applyProtection="1">
      <alignment horizontal="right" vertical="center"/>
    </xf>
    <xf numFmtId="176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78" fontId="8" fillId="0" borderId="10" xfId="0" applyNumberFormat="1" applyFont="1" applyBorder="1" applyAlignment="1" applyProtection="1">
      <alignment horizontal="right" vertical="center"/>
    </xf>
    <xf numFmtId="0" fontId="9" fillId="0" borderId="9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8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>
      <alignment vertical="center"/>
    </xf>
    <xf numFmtId="178" fontId="8" fillId="0" borderId="13" xfId="0" applyNumberFormat="1" applyFont="1" applyBorder="1" applyAlignment="1" applyProtection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78" fontId="8" fillId="0" borderId="15" xfId="0" applyNumberFormat="1" applyFont="1" applyBorder="1" applyAlignment="1" applyProtection="1">
      <alignment vertical="center"/>
    </xf>
    <xf numFmtId="177" fontId="8" fillId="0" borderId="15" xfId="0" applyNumberFormat="1" applyFont="1" applyBorder="1" applyAlignment="1">
      <alignment horizontal="center" vertical="center"/>
    </xf>
    <xf numFmtId="41" fontId="8" fillId="0" borderId="15" xfId="1" applyFont="1" applyBorder="1" applyAlignment="1">
      <alignment horizontal="center" vertical="center"/>
    </xf>
    <xf numFmtId="178" fontId="8" fillId="0" borderId="15" xfId="0" applyNumberFormat="1" applyFont="1" applyBorder="1" applyAlignment="1" applyProtection="1">
      <alignment horizontal="right" vertical="center"/>
    </xf>
    <xf numFmtId="41" fontId="13" fillId="0" borderId="0" xfId="1" applyFont="1">
      <alignment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41" fontId="8" fillId="0" borderId="6" xfId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1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41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41" fontId="8" fillId="0" borderId="28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wrapText="1"/>
    </xf>
    <xf numFmtId="176" fontId="8" fillId="0" borderId="10" xfId="0" applyNumberFormat="1" applyFont="1" applyBorder="1" applyAlignment="1">
      <alignment horizontal="center" vertical="center"/>
    </xf>
    <xf numFmtId="180" fontId="8" fillId="0" borderId="10" xfId="2" applyNumberFormat="1" applyFont="1" applyBorder="1" applyProtection="1">
      <alignment vertical="center"/>
    </xf>
    <xf numFmtId="0" fontId="8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41" fontId="8" fillId="0" borderId="12" xfId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80" fontId="9" fillId="0" borderId="10" xfId="2" applyNumberFormat="1" applyFont="1" applyBorder="1" applyProtection="1">
      <alignment vertical="center"/>
    </xf>
    <xf numFmtId="0" fontId="15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15" fillId="0" borderId="14" xfId="0" applyFont="1" applyBorder="1" applyAlignment="1">
      <alignment horizontal="center" wrapText="1"/>
    </xf>
    <xf numFmtId="176" fontId="8" fillId="0" borderId="15" xfId="0" applyNumberFormat="1" applyFont="1" applyBorder="1" applyAlignment="1">
      <alignment horizontal="right" vertical="center"/>
    </xf>
    <xf numFmtId="180" fontId="8" fillId="0" borderId="15" xfId="2" applyNumberFormat="1" applyFont="1" applyBorder="1" applyProtection="1">
      <alignment vertical="center"/>
    </xf>
    <xf numFmtId="0" fontId="8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41" fontId="9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41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4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1" fontId="8" fillId="0" borderId="12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41" fontId="8" fillId="0" borderId="15" xfId="1" applyFont="1" applyBorder="1" applyAlignment="1">
      <alignment horizontal="right" vertical="center"/>
    </xf>
    <xf numFmtId="41" fontId="11" fillId="0" borderId="0" xfId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4" fillId="0" borderId="0" xfId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41" fontId="9" fillId="0" borderId="12" xfId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1" fontId="8" fillId="0" borderId="7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1" fontId="12" fillId="0" borderId="7" xfId="1" applyFont="1" applyBorder="1" applyAlignment="1">
      <alignment horizontal="center" vertical="center"/>
    </xf>
    <xf numFmtId="41" fontId="11" fillId="0" borderId="12" xfId="1" applyFont="1" applyBorder="1" applyAlignment="1">
      <alignment horizontal="center" vertical="center"/>
    </xf>
    <xf numFmtId="41" fontId="17" fillId="0" borderId="12" xfId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1" fontId="20" fillId="0" borderId="21" xfId="1" applyNumberFormat="1" applyFont="1" applyBorder="1" applyAlignment="1">
      <alignment horizontal="center" vertical="center"/>
    </xf>
    <xf numFmtId="41" fontId="20" fillId="0" borderId="11" xfId="1" applyNumberFormat="1" applyFont="1" applyBorder="1" applyAlignment="1">
      <alignment horizontal="center" vertical="center"/>
    </xf>
    <xf numFmtId="41" fontId="18" fillId="0" borderId="8" xfId="1" applyNumberFormat="1" applyFont="1" applyBorder="1" applyAlignment="1">
      <alignment horizontal="center" vertical="center"/>
    </xf>
    <xf numFmtId="41" fontId="18" fillId="0" borderId="11" xfId="1" applyNumberFormat="1" applyFont="1" applyBorder="1" applyAlignment="1">
      <alignment horizontal="center" vertical="center"/>
    </xf>
    <xf numFmtId="41" fontId="18" fillId="0" borderId="30" xfId="1" applyNumberFormat="1" applyFont="1" applyBorder="1" applyAlignment="1">
      <alignment horizontal="center" vertical="center"/>
    </xf>
    <xf numFmtId="41" fontId="20" fillId="0" borderId="0" xfId="1" applyNumberFormat="1" applyFont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1" fontId="8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workbookViewId="0">
      <selection activeCell="L24" sqref="L24"/>
    </sheetView>
  </sheetViews>
  <sheetFormatPr defaultColWidth="9" defaultRowHeight="15.6" x14ac:dyDescent="0.4"/>
  <cols>
    <col min="1" max="1" width="15.3984375" style="1" customWidth="1"/>
    <col min="2" max="2" width="10.59765625" style="1" customWidth="1"/>
    <col min="3" max="3" width="8.3984375" style="1" customWidth="1"/>
    <col min="4" max="4" width="12.59765625" style="1" hidden="1" customWidth="1"/>
    <col min="5" max="5" width="7" style="1" hidden="1" customWidth="1"/>
    <col min="6" max="6" width="11.8984375" style="49" hidden="1" customWidth="1"/>
    <col min="7" max="7" width="13.69921875" style="51" customWidth="1"/>
    <col min="8" max="8" width="13.796875" style="51" customWidth="1"/>
    <col min="9" max="9" width="13.69921875" style="51" customWidth="1"/>
    <col min="10" max="10" width="6.296875" style="122" customWidth="1"/>
    <col min="11" max="16384" width="9" style="1"/>
  </cols>
  <sheetData>
    <row r="1" spans="1:13" ht="24.6" customHeight="1" thickBot="1" x14ac:dyDescent="0.45">
      <c r="A1" s="145" t="s">
        <v>180</v>
      </c>
      <c r="B1" s="146"/>
      <c r="C1" s="146"/>
      <c r="D1" s="146"/>
      <c r="E1" s="146"/>
      <c r="F1" s="146"/>
      <c r="G1" s="147"/>
      <c r="H1" s="147"/>
      <c r="I1" s="147"/>
      <c r="J1" s="148"/>
      <c r="L1" s="1" t="s">
        <v>0</v>
      </c>
    </row>
    <row r="2" spans="1:13" x14ac:dyDescent="0.4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7" t="s">
        <v>175</v>
      </c>
      <c r="J2" s="119" t="s">
        <v>9</v>
      </c>
    </row>
    <row r="3" spans="1:13" x14ac:dyDescent="0.4">
      <c r="A3" s="149" t="s">
        <v>10</v>
      </c>
      <c r="B3" s="150"/>
      <c r="C3" s="8"/>
      <c r="D3" s="9">
        <v>7629412</v>
      </c>
      <c r="E3" s="10" t="e">
        <f>D3/D31*100</f>
        <v>#REF!</v>
      </c>
      <c r="F3" s="11"/>
      <c r="G3" s="12">
        <f>G4</f>
        <v>8911103</v>
      </c>
      <c r="H3" s="12">
        <f>H4</f>
        <v>8911103</v>
      </c>
      <c r="I3" s="12">
        <f t="shared" ref="I3" si="0">I4</f>
        <v>5835638</v>
      </c>
      <c r="J3" s="120">
        <f>I3/H3%</f>
        <v>65.487269084421982</v>
      </c>
    </row>
    <row r="4" spans="1:13" x14ac:dyDescent="0.4">
      <c r="A4" s="135" t="s">
        <v>11</v>
      </c>
      <c r="B4" s="136"/>
      <c r="C4" s="13"/>
      <c r="D4" s="14"/>
      <c r="E4" s="10"/>
      <c r="F4" s="15"/>
      <c r="G4" s="16">
        <v>8911103</v>
      </c>
      <c r="H4" s="17">
        <v>8911103</v>
      </c>
      <c r="I4" s="17">
        <v>5835638</v>
      </c>
      <c r="J4" s="120">
        <f t="shared" ref="J4:J33" si="1">I4/H4%</f>
        <v>65.487269084421982</v>
      </c>
    </row>
    <row r="5" spans="1:13" x14ac:dyDescent="0.4">
      <c r="A5" s="18"/>
      <c r="B5" s="19"/>
      <c r="C5" s="20"/>
      <c r="D5" s="21"/>
      <c r="E5" s="22"/>
      <c r="F5" s="15"/>
      <c r="G5" s="23"/>
      <c r="H5" s="24"/>
      <c r="I5" s="24"/>
      <c r="J5" s="120"/>
    </row>
    <row r="6" spans="1:13" x14ac:dyDescent="0.4">
      <c r="A6" s="143" t="s">
        <v>12</v>
      </c>
      <c r="B6" s="144"/>
      <c r="C6" s="13"/>
      <c r="D6" s="25"/>
      <c r="E6" s="13"/>
      <c r="F6" s="15"/>
      <c r="G6" s="9">
        <f t="shared" ref="G6:H6" si="2">G7+G11</f>
        <v>50800000</v>
      </c>
      <c r="H6" s="9">
        <f t="shared" si="2"/>
        <v>52093340</v>
      </c>
      <c r="I6" s="9">
        <f t="shared" ref="I6" si="3">I7+I11</f>
        <v>54190000</v>
      </c>
      <c r="J6" s="120">
        <f t="shared" si="1"/>
        <v>104.02481392055107</v>
      </c>
    </row>
    <row r="7" spans="1:13" x14ac:dyDescent="0.4">
      <c r="A7" s="143" t="s">
        <v>13</v>
      </c>
      <c r="B7" s="144"/>
      <c r="C7" s="26"/>
      <c r="D7" s="27" t="e">
        <f>D8+#REF!+D10+D12+D13+D9</f>
        <v>#REF!</v>
      </c>
      <c r="E7" s="10" t="e">
        <f>D7/D31*100</f>
        <v>#REF!</v>
      </c>
      <c r="F7" s="11"/>
      <c r="G7" s="27">
        <f>G8+G9+G10</f>
        <v>42000000</v>
      </c>
      <c r="H7" s="12">
        <f>H8+H9+H10</f>
        <v>41993340</v>
      </c>
      <c r="I7" s="12">
        <f t="shared" ref="I7" si="4">I8+I9+I10</f>
        <v>44750000</v>
      </c>
      <c r="J7" s="120">
        <f t="shared" si="1"/>
        <v>106.56451713533622</v>
      </c>
    </row>
    <row r="8" spans="1:13" x14ac:dyDescent="0.4">
      <c r="A8" s="28"/>
      <c r="B8" s="13" t="s">
        <v>14</v>
      </c>
      <c r="C8" s="13"/>
      <c r="D8" s="29">
        <v>24200000</v>
      </c>
      <c r="E8" s="30"/>
      <c r="F8" s="15"/>
      <c r="G8" s="14">
        <v>24000000</v>
      </c>
      <c r="H8" s="31">
        <v>24000000</v>
      </c>
      <c r="I8" s="31">
        <v>24000000</v>
      </c>
      <c r="J8" s="120"/>
    </row>
    <row r="9" spans="1:13" x14ac:dyDescent="0.4">
      <c r="A9" s="28"/>
      <c r="B9" s="13" t="s">
        <v>15</v>
      </c>
      <c r="C9" s="13"/>
      <c r="D9" s="29">
        <v>10800000</v>
      </c>
      <c r="E9" s="30"/>
      <c r="F9" s="15"/>
      <c r="G9" s="14">
        <v>14000000</v>
      </c>
      <c r="H9" s="31">
        <v>13993340</v>
      </c>
      <c r="I9" s="31">
        <v>16750000</v>
      </c>
      <c r="J9" s="120"/>
    </row>
    <row r="10" spans="1:13" x14ac:dyDescent="0.4">
      <c r="A10" s="28" t="s">
        <v>16</v>
      </c>
      <c r="B10" s="13"/>
      <c r="C10" s="13"/>
      <c r="D10" s="29">
        <v>4000000</v>
      </c>
      <c r="E10" s="30"/>
      <c r="F10" s="15"/>
      <c r="G10" s="14">
        <v>4000000</v>
      </c>
      <c r="H10" s="31">
        <v>4000000</v>
      </c>
      <c r="I10" s="31">
        <v>4000000</v>
      </c>
      <c r="J10" s="120"/>
    </row>
    <row r="11" spans="1:13" x14ac:dyDescent="0.4">
      <c r="A11" s="143" t="s">
        <v>18</v>
      </c>
      <c r="B11" s="144"/>
      <c r="C11" s="13"/>
      <c r="D11" s="29"/>
      <c r="E11" s="30"/>
      <c r="F11" s="15"/>
      <c r="G11" s="9">
        <f t="shared" ref="G11" si="5">G12+G13+G14</f>
        <v>8800000</v>
      </c>
      <c r="H11" s="12">
        <f>H12+H13+H14</f>
        <v>10100000</v>
      </c>
      <c r="I11" s="12">
        <f t="shared" ref="I11" si="6">I12+I13+I14</f>
        <v>9440000</v>
      </c>
      <c r="J11" s="120">
        <f t="shared" si="1"/>
        <v>93.465346534653463</v>
      </c>
    </row>
    <row r="12" spans="1:13" x14ac:dyDescent="0.4">
      <c r="A12" s="32" t="s">
        <v>19</v>
      </c>
      <c r="B12" s="33"/>
      <c r="C12" s="33"/>
      <c r="D12" s="34">
        <v>3360000</v>
      </c>
      <c r="E12" s="30"/>
      <c r="F12" s="15" t="s">
        <v>20</v>
      </c>
      <c r="G12" s="35">
        <v>4800000</v>
      </c>
      <c r="H12" s="35">
        <v>4800000</v>
      </c>
      <c r="I12" s="35">
        <v>4800000</v>
      </c>
      <c r="J12" s="120"/>
    </row>
    <row r="13" spans="1:13" x14ac:dyDescent="0.4">
      <c r="A13" s="32" t="s">
        <v>21</v>
      </c>
      <c r="B13" s="33"/>
      <c r="C13" s="33"/>
      <c r="D13" s="34">
        <v>3360000</v>
      </c>
      <c r="E13" s="30"/>
      <c r="F13" s="15" t="s">
        <v>20</v>
      </c>
      <c r="G13" s="35">
        <v>2000000</v>
      </c>
      <c r="H13" s="36">
        <v>3300000</v>
      </c>
      <c r="I13" s="36">
        <v>2640000</v>
      </c>
      <c r="J13" s="120"/>
    </row>
    <row r="14" spans="1:13" x14ac:dyDescent="0.4">
      <c r="A14" s="28" t="s">
        <v>22</v>
      </c>
      <c r="B14" s="13"/>
      <c r="C14" s="13"/>
      <c r="D14" s="29">
        <v>2000000</v>
      </c>
      <c r="E14" s="30"/>
      <c r="F14" s="15"/>
      <c r="G14" s="14">
        <v>2000000</v>
      </c>
      <c r="H14" s="31">
        <v>2000000</v>
      </c>
      <c r="I14" s="31">
        <v>2000000</v>
      </c>
      <c r="J14" s="120"/>
    </row>
    <row r="15" spans="1:13" x14ac:dyDescent="0.4">
      <c r="A15" s="28"/>
      <c r="B15" s="13"/>
      <c r="C15" s="13"/>
      <c r="D15" s="29"/>
      <c r="E15" s="30"/>
      <c r="F15" s="15"/>
      <c r="G15" s="14"/>
      <c r="H15" s="31"/>
      <c r="I15" s="31"/>
      <c r="J15" s="120"/>
    </row>
    <row r="16" spans="1:13" x14ac:dyDescent="0.4">
      <c r="A16" s="143" t="s">
        <v>23</v>
      </c>
      <c r="B16" s="144"/>
      <c r="C16" s="13"/>
      <c r="D16" s="29"/>
      <c r="E16" s="30"/>
      <c r="F16" s="15"/>
      <c r="G16" s="9">
        <f>G17+G21+G25+G26+G27</f>
        <v>56288897</v>
      </c>
      <c r="H16" s="9">
        <f>H17+H21+H25+H26+H27</f>
        <v>50369864</v>
      </c>
      <c r="I16" s="9">
        <f t="shared" ref="I16" si="7">I17+I21+I25+I26+I27</f>
        <v>54974362</v>
      </c>
      <c r="J16" s="120">
        <f t="shared" si="1"/>
        <v>109.14137469181969</v>
      </c>
      <c r="M16" s="1" t="s">
        <v>24</v>
      </c>
    </row>
    <row r="17" spans="1:15" ht="21" customHeight="1" x14ac:dyDescent="0.4">
      <c r="A17" s="143" t="s">
        <v>25</v>
      </c>
      <c r="B17" s="144"/>
      <c r="C17" s="26"/>
      <c r="D17" s="37">
        <f>D18+D19+D20</f>
        <v>27322404</v>
      </c>
      <c r="E17" s="10" t="e">
        <f>D17/D43*100</f>
        <v>#DIV/0!</v>
      </c>
      <c r="F17" s="11"/>
      <c r="G17" s="27">
        <f>G18+G19+G20</f>
        <v>14800000</v>
      </c>
      <c r="H17" s="27">
        <f>H18+H19+H20</f>
        <v>14350000</v>
      </c>
      <c r="I17" s="27">
        <f t="shared" ref="I17" si="8">I18+I19+I20</f>
        <v>14200000</v>
      </c>
      <c r="J17" s="120">
        <f t="shared" si="1"/>
        <v>98.954703832752614</v>
      </c>
      <c r="M17" s="1" t="s">
        <v>24</v>
      </c>
    </row>
    <row r="18" spans="1:15" ht="21" customHeight="1" x14ac:dyDescent="0.4">
      <c r="A18" s="28"/>
      <c r="B18" s="13" t="s">
        <v>26</v>
      </c>
      <c r="C18" s="13"/>
      <c r="D18" s="29">
        <v>280000</v>
      </c>
      <c r="E18" s="30"/>
      <c r="F18" s="15" t="s">
        <v>27</v>
      </c>
      <c r="G18" s="14">
        <v>200000</v>
      </c>
      <c r="H18" s="31">
        <v>200000</v>
      </c>
      <c r="I18" s="31">
        <v>200000</v>
      </c>
      <c r="J18" s="120">
        <f t="shared" si="1"/>
        <v>100</v>
      </c>
    </row>
    <row r="19" spans="1:15" ht="21" customHeight="1" x14ac:dyDescent="0.4">
      <c r="A19" s="28"/>
      <c r="B19" s="13" t="s">
        <v>28</v>
      </c>
      <c r="C19" s="13"/>
      <c r="D19" s="29">
        <v>5280000</v>
      </c>
      <c r="E19" s="30"/>
      <c r="F19" s="15" t="s">
        <v>29</v>
      </c>
      <c r="G19" s="14">
        <v>6000000</v>
      </c>
      <c r="H19" s="31">
        <v>5550000</v>
      </c>
      <c r="I19" s="31">
        <v>5400000</v>
      </c>
      <c r="J19" s="120">
        <f t="shared" si="1"/>
        <v>97.297297297297291</v>
      </c>
    </row>
    <row r="20" spans="1:15" ht="21" customHeight="1" x14ac:dyDescent="0.4">
      <c r="A20" s="38"/>
      <c r="B20" s="134" t="s">
        <v>181</v>
      </c>
      <c r="C20" s="20"/>
      <c r="D20" s="29">
        <v>21762404</v>
      </c>
      <c r="E20" s="30"/>
      <c r="F20" s="15" t="s">
        <v>30</v>
      </c>
      <c r="G20" s="14">
        <v>8600000</v>
      </c>
      <c r="H20" s="31">
        <v>8600000</v>
      </c>
      <c r="I20" s="31">
        <v>8600000</v>
      </c>
      <c r="J20" s="120">
        <f t="shared" si="1"/>
        <v>100</v>
      </c>
    </row>
    <row r="21" spans="1:15" ht="21" customHeight="1" x14ac:dyDescent="0.4">
      <c r="A21" s="143" t="s">
        <v>31</v>
      </c>
      <c r="B21" s="144"/>
      <c r="C21" s="26"/>
      <c r="D21" s="37">
        <f>D22+D23+D24</f>
        <v>19085000</v>
      </c>
      <c r="E21" s="10" t="e">
        <f>D21/D31*100</f>
        <v>#REF!</v>
      </c>
      <c r="F21" s="11"/>
      <c r="G21" s="27">
        <f>G22+G23+G24</f>
        <v>31600000</v>
      </c>
      <c r="H21" s="39">
        <f>H22+H23+H24</f>
        <v>25625000</v>
      </c>
      <c r="I21" s="39">
        <f t="shared" ref="I21" si="9">I22+I23+I24</f>
        <v>30374362</v>
      </c>
      <c r="J21" s="120">
        <f t="shared" si="1"/>
        <v>118.53409560975609</v>
      </c>
    </row>
    <row r="22" spans="1:15" ht="21" customHeight="1" x14ac:dyDescent="0.4">
      <c r="A22" s="32" t="s">
        <v>32</v>
      </c>
      <c r="B22" s="33" t="s">
        <v>33</v>
      </c>
      <c r="C22" s="33"/>
      <c r="D22" s="34">
        <v>6000000</v>
      </c>
      <c r="E22" s="30"/>
      <c r="F22" s="15" t="s">
        <v>34</v>
      </c>
      <c r="G22" s="35">
        <v>3600000</v>
      </c>
      <c r="H22" s="16">
        <v>3600000</v>
      </c>
      <c r="I22" s="16">
        <v>6000000</v>
      </c>
      <c r="J22" s="120">
        <f t="shared" si="1"/>
        <v>166.66666666666666</v>
      </c>
    </row>
    <row r="23" spans="1:15" ht="21" customHeight="1" x14ac:dyDescent="0.4">
      <c r="A23" s="32" t="s">
        <v>35</v>
      </c>
      <c r="B23" s="33" t="s">
        <v>36</v>
      </c>
      <c r="C23" s="33"/>
      <c r="D23" s="34">
        <v>5245000</v>
      </c>
      <c r="E23" s="30"/>
      <c r="F23" s="15" t="s">
        <v>37</v>
      </c>
      <c r="G23" s="35">
        <v>10000000</v>
      </c>
      <c r="H23" s="16">
        <v>7735000</v>
      </c>
      <c r="I23" s="16">
        <v>8500000</v>
      </c>
      <c r="J23" s="120">
        <f t="shared" si="1"/>
        <v>109.89010989010988</v>
      </c>
      <c r="O23" s="1" t="s">
        <v>17</v>
      </c>
    </row>
    <row r="24" spans="1:15" ht="21" customHeight="1" x14ac:dyDescent="0.4">
      <c r="A24" s="32" t="s">
        <v>35</v>
      </c>
      <c r="B24" s="33" t="s">
        <v>38</v>
      </c>
      <c r="C24" s="33"/>
      <c r="D24" s="34">
        <v>7840000</v>
      </c>
      <c r="E24" s="30"/>
      <c r="F24" s="15"/>
      <c r="G24" s="35">
        <v>18000000</v>
      </c>
      <c r="H24" s="16">
        <v>14290000</v>
      </c>
      <c r="I24" s="16">
        <v>15874362</v>
      </c>
      <c r="J24" s="120">
        <f t="shared" si="1"/>
        <v>111.08720783764871</v>
      </c>
    </row>
    <row r="25" spans="1:15" ht="21" customHeight="1" x14ac:dyDescent="0.4">
      <c r="A25" s="143" t="s">
        <v>39</v>
      </c>
      <c r="B25" s="144"/>
      <c r="C25" s="33"/>
      <c r="D25" s="34"/>
      <c r="E25" s="22"/>
      <c r="F25" s="15"/>
      <c r="G25" s="40">
        <v>7200000</v>
      </c>
      <c r="H25" s="40">
        <v>7500000</v>
      </c>
      <c r="I25" s="40">
        <v>7200000</v>
      </c>
      <c r="J25" s="120">
        <f t="shared" si="1"/>
        <v>96</v>
      </c>
    </row>
    <row r="26" spans="1:15" ht="21" customHeight="1" x14ac:dyDescent="0.4">
      <c r="A26" s="143" t="s">
        <v>40</v>
      </c>
      <c r="B26" s="144"/>
      <c r="C26" s="26"/>
      <c r="D26" s="41">
        <v>840401</v>
      </c>
      <c r="E26" s="10" t="e">
        <f>D26/D31*100</f>
        <v>#REF!</v>
      </c>
      <c r="F26" s="11"/>
      <c r="G26" s="27">
        <v>700000</v>
      </c>
      <c r="H26" s="12">
        <v>716474</v>
      </c>
      <c r="I26" s="12">
        <v>800000</v>
      </c>
      <c r="J26" s="120">
        <f t="shared" si="1"/>
        <v>111.65792478163897</v>
      </c>
      <c r="K26" s="1" t="s">
        <v>17</v>
      </c>
      <c r="M26" s="1" t="s">
        <v>17</v>
      </c>
    </row>
    <row r="27" spans="1:15" ht="21" customHeight="1" x14ac:dyDescent="0.4">
      <c r="A27" s="143" t="s">
        <v>41</v>
      </c>
      <c r="B27" s="144"/>
      <c r="C27" s="26"/>
      <c r="D27" s="41" t="e">
        <f>D28+#REF!+D29+D30</f>
        <v>#REF!</v>
      </c>
      <c r="E27" s="10" t="e">
        <f>D27/D31*100</f>
        <v>#REF!</v>
      </c>
      <c r="F27" s="11"/>
      <c r="G27" s="27">
        <f>G28+G29</f>
        <v>1988897</v>
      </c>
      <c r="H27" s="39">
        <f>H28+H29+H30</f>
        <v>2178390</v>
      </c>
      <c r="I27" s="39">
        <f t="shared" ref="I27" si="10">I28+I29+I30</f>
        <v>2400000</v>
      </c>
      <c r="J27" s="120">
        <f t="shared" si="1"/>
        <v>110.1731094982992</v>
      </c>
    </row>
    <row r="28" spans="1:15" ht="21" customHeight="1" x14ac:dyDescent="0.4">
      <c r="A28" s="38" t="s">
        <v>42</v>
      </c>
      <c r="B28" s="20"/>
      <c r="C28" s="20"/>
      <c r="D28" s="29">
        <v>1811450</v>
      </c>
      <c r="E28" s="30"/>
      <c r="F28" s="15"/>
      <c r="G28" s="14">
        <v>1988897</v>
      </c>
      <c r="H28" s="16">
        <v>2178390</v>
      </c>
      <c r="I28" s="16">
        <v>2400000</v>
      </c>
      <c r="J28" s="120">
        <f t="shared" si="1"/>
        <v>110.1731094982992</v>
      </c>
    </row>
    <row r="29" spans="1:15" ht="21" customHeight="1" x14ac:dyDescent="0.4">
      <c r="A29" s="135" t="s">
        <v>43</v>
      </c>
      <c r="B29" s="136"/>
      <c r="C29" s="42"/>
      <c r="D29" s="29">
        <v>2068</v>
      </c>
      <c r="E29" s="22"/>
      <c r="F29" s="15"/>
      <c r="G29" s="14"/>
      <c r="H29" s="12">
        <f t="shared" ref="H29:I29" si="11">H30</f>
        <v>0</v>
      </c>
      <c r="I29" s="12">
        <f t="shared" si="11"/>
        <v>0</v>
      </c>
      <c r="J29" s="120"/>
      <c r="L29" s="1" t="s">
        <v>44</v>
      </c>
    </row>
    <row r="30" spans="1:15" ht="21" customHeight="1" x14ac:dyDescent="0.4">
      <c r="A30" s="137"/>
      <c r="B30" s="138"/>
      <c r="C30" s="42"/>
      <c r="D30" s="29"/>
      <c r="E30" s="22"/>
      <c r="F30" s="15"/>
      <c r="G30" s="14"/>
      <c r="H30" s="31"/>
      <c r="I30" s="31"/>
      <c r="J30" s="120"/>
      <c r="L30" s="1" t="s">
        <v>44</v>
      </c>
    </row>
    <row r="31" spans="1:15" ht="21" customHeight="1" x14ac:dyDescent="0.4">
      <c r="A31" s="139" t="s">
        <v>45</v>
      </c>
      <c r="B31" s="140"/>
      <c r="C31" s="43"/>
      <c r="D31" s="41" t="e">
        <f>D27+D26+D21+D7+#REF!</f>
        <v>#REF!</v>
      </c>
      <c r="E31" s="10" t="e">
        <f>D31/D31*100</f>
        <v>#REF!</v>
      </c>
      <c r="F31" s="11"/>
      <c r="G31" s="27">
        <f t="shared" ref="G31" si="12">G6+G16</f>
        <v>107088897</v>
      </c>
      <c r="H31" s="27">
        <f>H27+H25+H26+H21+H17+H11+H7</f>
        <v>102463204</v>
      </c>
      <c r="I31" s="27">
        <f t="shared" ref="I31" si="13">I27+I25+I26+I21+I17+I11+I7</f>
        <v>109164362</v>
      </c>
      <c r="J31" s="120">
        <f t="shared" si="1"/>
        <v>106.54006290882725</v>
      </c>
    </row>
    <row r="32" spans="1:15" ht="21" customHeight="1" x14ac:dyDescent="0.4">
      <c r="A32" s="137"/>
      <c r="B32" s="138"/>
      <c r="C32" s="42"/>
      <c r="D32" s="29"/>
      <c r="E32" s="22"/>
      <c r="F32" s="15"/>
      <c r="G32" s="14"/>
      <c r="H32" s="31"/>
      <c r="I32" s="31"/>
      <c r="J32" s="120"/>
    </row>
    <row r="33" spans="1:10" ht="24" customHeight="1" thickBot="1" x14ac:dyDescent="0.45">
      <c r="A33" s="141" t="s">
        <v>46</v>
      </c>
      <c r="B33" s="142"/>
      <c r="C33" s="44"/>
      <c r="D33" s="45" t="e">
        <f>D31+#REF!</f>
        <v>#REF!</v>
      </c>
      <c r="E33" s="46"/>
      <c r="F33" s="47"/>
      <c r="G33" s="48">
        <f>G31+G3</f>
        <v>116000000</v>
      </c>
      <c r="H33" s="48">
        <f>H31+H3</f>
        <v>111374307</v>
      </c>
      <c r="I33" s="48">
        <f t="shared" ref="I33" si="14">I31+I3</f>
        <v>115000000</v>
      </c>
      <c r="J33" s="121">
        <f t="shared" si="1"/>
        <v>103.25541239955818</v>
      </c>
    </row>
    <row r="36" spans="1:10" x14ac:dyDescent="0.4">
      <c r="G36" s="50"/>
      <c r="H36" s="50"/>
      <c r="I36" s="50"/>
    </row>
    <row r="49" spans="6:9" x14ac:dyDescent="0.4">
      <c r="F49" s="1"/>
      <c r="G49" s="1"/>
      <c r="H49" s="1"/>
      <c r="I49" s="1"/>
    </row>
    <row r="50" spans="6:9" x14ac:dyDescent="0.4">
      <c r="F50" s="1"/>
      <c r="G50" s="1"/>
      <c r="H50" s="1"/>
      <c r="I50" s="1"/>
    </row>
    <row r="51" spans="6:9" x14ac:dyDescent="0.4">
      <c r="F51" s="1"/>
      <c r="G51" s="1"/>
      <c r="H51" s="1"/>
      <c r="I51" s="1"/>
    </row>
    <row r="52" spans="6:9" x14ac:dyDescent="0.4">
      <c r="F52" s="1"/>
      <c r="G52" s="1"/>
      <c r="H52" s="1"/>
      <c r="I52" s="1"/>
    </row>
    <row r="53" spans="6:9" x14ac:dyDescent="0.4">
      <c r="F53" s="1"/>
      <c r="G53" s="1"/>
      <c r="H53" s="1"/>
      <c r="I53" s="1"/>
    </row>
    <row r="54" spans="6:9" x14ac:dyDescent="0.4">
      <c r="F54" s="1"/>
      <c r="G54" s="1"/>
      <c r="H54" s="1"/>
      <c r="I54" s="1"/>
    </row>
    <row r="55" spans="6:9" x14ac:dyDescent="0.4">
      <c r="F55" s="1"/>
      <c r="G55" s="1"/>
      <c r="H55" s="1"/>
      <c r="I55" s="1"/>
    </row>
    <row r="56" spans="6:9" x14ac:dyDescent="0.4">
      <c r="F56" s="1"/>
      <c r="G56" s="1"/>
      <c r="H56" s="1"/>
      <c r="I56" s="1"/>
    </row>
    <row r="57" spans="6:9" x14ac:dyDescent="0.4">
      <c r="F57" s="1"/>
      <c r="G57" s="1"/>
      <c r="H57" s="1"/>
      <c r="I57" s="1"/>
    </row>
    <row r="58" spans="6:9" x14ac:dyDescent="0.4">
      <c r="F58" s="1"/>
      <c r="G58" s="1"/>
      <c r="H58" s="1"/>
      <c r="I58" s="1"/>
    </row>
    <row r="59" spans="6:9" x14ac:dyDescent="0.4">
      <c r="F59" s="1"/>
      <c r="G59" s="1"/>
      <c r="H59" s="1"/>
      <c r="I59" s="1"/>
    </row>
    <row r="60" spans="6:9" x14ac:dyDescent="0.4">
      <c r="F60" s="1"/>
      <c r="G60" s="1"/>
      <c r="H60" s="1"/>
      <c r="I60" s="1"/>
    </row>
    <row r="61" spans="6:9" x14ac:dyDescent="0.4">
      <c r="F61" s="1"/>
      <c r="G61" s="1"/>
      <c r="H61" s="1"/>
      <c r="I61" s="1"/>
    </row>
    <row r="62" spans="6:9" x14ac:dyDescent="0.4">
      <c r="F62" s="1"/>
      <c r="G62" s="1"/>
      <c r="H62" s="1"/>
      <c r="I62" s="1"/>
    </row>
    <row r="63" spans="6:9" x14ac:dyDescent="0.4">
      <c r="F63" s="1"/>
      <c r="G63" s="1"/>
      <c r="H63" s="1"/>
      <c r="I63" s="1"/>
    </row>
    <row r="64" spans="6:9" x14ac:dyDescent="0.4">
      <c r="F64" s="1"/>
      <c r="G64" s="1"/>
      <c r="H64" s="1"/>
      <c r="I64" s="1"/>
    </row>
    <row r="65" spans="6:9" x14ac:dyDescent="0.4">
      <c r="F65" s="1"/>
      <c r="G65" s="1"/>
      <c r="H65" s="1"/>
      <c r="I65" s="1"/>
    </row>
    <row r="66" spans="6:9" x14ac:dyDescent="0.4">
      <c r="F66" s="1"/>
      <c r="G66" s="1"/>
      <c r="H66" s="1"/>
      <c r="I66" s="1"/>
    </row>
    <row r="67" spans="6:9" x14ac:dyDescent="0.4">
      <c r="F67" s="1"/>
      <c r="G67" s="1"/>
      <c r="H67" s="1"/>
      <c r="I67" s="1"/>
    </row>
    <row r="68" spans="6:9" x14ac:dyDescent="0.4">
      <c r="F68" s="1"/>
      <c r="G68" s="1"/>
      <c r="H68" s="1"/>
      <c r="I68" s="1"/>
    </row>
    <row r="69" spans="6:9" x14ac:dyDescent="0.4">
      <c r="F69" s="1"/>
      <c r="G69" s="1"/>
      <c r="H69" s="1"/>
      <c r="I69" s="1"/>
    </row>
    <row r="70" spans="6:9" x14ac:dyDescent="0.4">
      <c r="F70" s="1"/>
      <c r="G70" s="1"/>
      <c r="H70" s="1"/>
      <c r="I70" s="1"/>
    </row>
    <row r="71" spans="6:9" x14ac:dyDescent="0.4">
      <c r="F71" s="1"/>
      <c r="G71" s="1"/>
      <c r="H71" s="1"/>
      <c r="I71" s="1"/>
    </row>
    <row r="72" spans="6:9" x14ac:dyDescent="0.4">
      <c r="F72" s="1"/>
      <c r="G72" s="1"/>
      <c r="H72" s="1"/>
      <c r="I72" s="1"/>
    </row>
    <row r="73" spans="6:9" x14ac:dyDescent="0.4">
      <c r="F73" s="1"/>
      <c r="G73" s="1"/>
      <c r="H73" s="1"/>
      <c r="I73" s="1"/>
    </row>
    <row r="74" spans="6:9" x14ac:dyDescent="0.4">
      <c r="F74" s="1"/>
      <c r="G74" s="1"/>
      <c r="H74" s="1"/>
      <c r="I74" s="1"/>
    </row>
    <row r="75" spans="6:9" x14ac:dyDescent="0.4">
      <c r="F75" s="1"/>
      <c r="G75" s="1"/>
      <c r="H75" s="1"/>
      <c r="I75" s="1"/>
    </row>
    <row r="76" spans="6:9" x14ac:dyDescent="0.4">
      <c r="F76" s="1"/>
      <c r="G76" s="1"/>
      <c r="H76" s="1"/>
      <c r="I76" s="1"/>
    </row>
    <row r="77" spans="6:9" x14ac:dyDescent="0.4">
      <c r="F77" s="1"/>
      <c r="G77" s="1"/>
      <c r="H77" s="1"/>
      <c r="I77" s="1"/>
    </row>
    <row r="78" spans="6:9" x14ac:dyDescent="0.4">
      <c r="F78" s="1"/>
      <c r="G78" s="1"/>
      <c r="H78" s="1"/>
      <c r="I78" s="1"/>
    </row>
    <row r="79" spans="6:9" x14ac:dyDescent="0.4">
      <c r="F79" s="1"/>
      <c r="G79" s="1"/>
      <c r="H79" s="1"/>
      <c r="I79" s="1"/>
    </row>
    <row r="80" spans="6:9" x14ac:dyDescent="0.4">
      <c r="F80" s="1"/>
      <c r="G80" s="1"/>
      <c r="H80" s="1"/>
      <c r="I80" s="1"/>
    </row>
    <row r="81" spans="6:9" x14ac:dyDescent="0.4">
      <c r="F81" s="1"/>
      <c r="G81" s="1"/>
      <c r="H81" s="1"/>
      <c r="I81" s="1"/>
    </row>
    <row r="82" spans="6:9" x14ac:dyDescent="0.4">
      <c r="F82" s="1"/>
      <c r="G82" s="1"/>
      <c r="H82" s="1"/>
      <c r="I82" s="1"/>
    </row>
    <row r="83" spans="6:9" x14ac:dyDescent="0.4">
      <c r="F83" s="1"/>
      <c r="G83" s="1"/>
      <c r="H83" s="1"/>
      <c r="I83" s="1"/>
    </row>
    <row r="84" spans="6:9" x14ac:dyDescent="0.4">
      <c r="F84" s="1"/>
      <c r="G84" s="1"/>
      <c r="H84" s="1"/>
      <c r="I84" s="1"/>
    </row>
    <row r="85" spans="6:9" x14ac:dyDescent="0.4">
      <c r="F85" s="1"/>
      <c r="G85" s="1"/>
      <c r="H85" s="1"/>
      <c r="I85" s="1"/>
    </row>
    <row r="86" spans="6:9" x14ac:dyDescent="0.4">
      <c r="F86" s="1"/>
      <c r="G86" s="1"/>
      <c r="H86" s="1"/>
      <c r="I86" s="1"/>
    </row>
    <row r="87" spans="6:9" x14ac:dyDescent="0.4">
      <c r="F87" s="1"/>
      <c r="G87" s="1"/>
      <c r="H87" s="1"/>
      <c r="I87" s="1"/>
    </row>
    <row r="88" spans="6:9" x14ac:dyDescent="0.4">
      <c r="F88" s="1"/>
      <c r="G88" s="1"/>
      <c r="H88" s="1"/>
      <c r="I88" s="1"/>
    </row>
    <row r="89" spans="6:9" x14ac:dyDescent="0.4">
      <c r="F89" s="1"/>
      <c r="G89" s="1"/>
      <c r="H89" s="1"/>
      <c r="I89" s="1"/>
    </row>
    <row r="90" spans="6:9" x14ac:dyDescent="0.4">
      <c r="F90" s="1"/>
      <c r="G90" s="1"/>
      <c r="H90" s="1"/>
      <c r="I90" s="1"/>
    </row>
    <row r="91" spans="6:9" x14ac:dyDescent="0.4">
      <c r="F91" s="1"/>
      <c r="G91" s="1"/>
      <c r="H91" s="1"/>
      <c r="I91" s="1"/>
    </row>
    <row r="92" spans="6:9" x14ac:dyDescent="0.4">
      <c r="F92" s="1"/>
      <c r="G92" s="1"/>
      <c r="H92" s="1"/>
      <c r="I92" s="1"/>
    </row>
    <row r="93" spans="6:9" x14ac:dyDescent="0.4">
      <c r="F93" s="1"/>
      <c r="G93" s="1"/>
      <c r="H93" s="1"/>
      <c r="I93" s="1"/>
    </row>
    <row r="94" spans="6:9" x14ac:dyDescent="0.4">
      <c r="F94" s="1"/>
      <c r="G94" s="1"/>
      <c r="H94" s="1"/>
      <c r="I94" s="1"/>
    </row>
    <row r="95" spans="6:9" x14ac:dyDescent="0.4">
      <c r="F95" s="1"/>
      <c r="G95" s="1"/>
      <c r="H95" s="1"/>
      <c r="I95" s="1"/>
    </row>
    <row r="96" spans="6:9" x14ac:dyDescent="0.4">
      <c r="F96" s="1"/>
      <c r="G96" s="1"/>
      <c r="H96" s="1"/>
      <c r="I96" s="1"/>
    </row>
    <row r="97" spans="6:9" x14ac:dyDescent="0.4">
      <c r="F97" s="1"/>
      <c r="G97" s="1"/>
      <c r="H97" s="1"/>
      <c r="I97" s="1"/>
    </row>
    <row r="98" spans="6:9" x14ac:dyDescent="0.4">
      <c r="F98" s="1"/>
      <c r="G98" s="1"/>
      <c r="H98" s="1"/>
      <c r="I98" s="1"/>
    </row>
    <row r="99" spans="6:9" x14ac:dyDescent="0.4">
      <c r="F99" s="1"/>
      <c r="G99" s="1"/>
      <c r="H99" s="1"/>
      <c r="I99" s="1"/>
    </row>
    <row r="100" spans="6:9" x14ac:dyDescent="0.4">
      <c r="F100" s="1"/>
      <c r="G100" s="1"/>
      <c r="H100" s="1"/>
      <c r="I100" s="1"/>
    </row>
    <row r="101" spans="6:9" x14ac:dyDescent="0.4">
      <c r="F101" s="1"/>
      <c r="G101" s="1"/>
      <c r="H101" s="1"/>
      <c r="I101" s="1"/>
    </row>
    <row r="102" spans="6:9" x14ac:dyDescent="0.4">
      <c r="F102" s="1"/>
      <c r="G102" s="1"/>
      <c r="H102" s="1"/>
      <c r="I102" s="1"/>
    </row>
  </sheetData>
  <mergeCells count="17">
    <mergeCell ref="A27:B27"/>
    <mergeCell ref="A1:J1"/>
    <mergeCell ref="A3:B3"/>
    <mergeCell ref="A4:B4"/>
    <mergeCell ref="A6:B6"/>
    <mergeCell ref="A7:B7"/>
    <mergeCell ref="A11:B11"/>
    <mergeCell ref="A16:B16"/>
    <mergeCell ref="A17:B17"/>
    <mergeCell ref="A21:B21"/>
    <mergeCell ref="A25:B25"/>
    <mergeCell ref="A26:B26"/>
    <mergeCell ref="A29:B29"/>
    <mergeCell ref="A30:B30"/>
    <mergeCell ref="A31:B31"/>
    <mergeCell ref="A32:B32"/>
    <mergeCell ref="A33:B33"/>
  </mergeCells>
  <phoneticPr fontId="3" type="noConversion"/>
  <pageMargins left="0.25" right="0.25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workbookViewId="0">
      <selection sqref="A1:J1"/>
    </sheetView>
  </sheetViews>
  <sheetFormatPr defaultColWidth="9" defaultRowHeight="14.4" x14ac:dyDescent="0.4"/>
  <cols>
    <col min="1" max="1" width="15.59765625" style="52" customWidth="1"/>
    <col min="2" max="2" width="12.8984375" style="96" customWidth="1"/>
    <col min="3" max="3" width="12.09765625" style="52" customWidth="1"/>
    <col min="4" max="4" width="13.69921875" style="91" hidden="1" customWidth="1"/>
    <col min="5" max="5" width="6" style="52" hidden="1" customWidth="1"/>
    <col min="6" max="6" width="12.09765625" style="92" hidden="1" customWidth="1"/>
    <col min="7" max="8" width="13" style="95" customWidth="1"/>
    <col min="9" max="9" width="13" style="105" customWidth="1"/>
    <col min="10" max="10" width="5.19921875" style="128" customWidth="1"/>
    <col min="11" max="16384" width="9" style="52"/>
  </cols>
  <sheetData>
    <row r="1" spans="1:10" ht="22.8" customHeight="1" thickBot="1" x14ac:dyDescent="0.4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s="113" customFormat="1" x14ac:dyDescent="0.4">
      <c r="A2" s="53" t="s">
        <v>47</v>
      </c>
      <c r="B2" s="54" t="s">
        <v>48</v>
      </c>
      <c r="C2" s="55" t="s">
        <v>49</v>
      </c>
      <c r="D2" s="56" t="s">
        <v>50</v>
      </c>
      <c r="E2" s="57" t="s">
        <v>51</v>
      </c>
      <c r="F2" s="58" t="s">
        <v>52</v>
      </c>
      <c r="G2" s="112" t="s">
        <v>53</v>
      </c>
      <c r="H2" s="114" t="s">
        <v>178</v>
      </c>
      <c r="I2" s="7" t="s">
        <v>175</v>
      </c>
      <c r="J2" s="125" t="s">
        <v>54</v>
      </c>
    </row>
    <row r="3" spans="1:10" s="113" customFormat="1" x14ac:dyDescent="0.4">
      <c r="A3" s="151" t="s">
        <v>55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10" s="113" customFormat="1" ht="13.5" customHeight="1" x14ac:dyDescent="0.4">
      <c r="A4" s="161" t="s">
        <v>56</v>
      </c>
      <c r="B4" s="25" t="s">
        <v>57</v>
      </c>
      <c r="C4" s="25" t="s">
        <v>58</v>
      </c>
      <c r="D4" s="16">
        <v>18000000</v>
      </c>
      <c r="E4" s="22"/>
      <c r="F4" s="59" t="s">
        <v>59</v>
      </c>
      <c r="G4" s="107">
        <v>21000000</v>
      </c>
      <c r="H4" s="115">
        <v>21000000</v>
      </c>
      <c r="I4" s="17">
        <v>14400000</v>
      </c>
      <c r="J4" s="124"/>
    </row>
    <row r="5" spans="1:10" s="113" customFormat="1" ht="13.5" customHeight="1" x14ac:dyDescent="0.4">
      <c r="A5" s="162"/>
      <c r="B5" s="25"/>
      <c r="C5" s="25" t="s">
        <v>176</v>
      </c>
      <c r="D5" s="16"/>
      <c r="E5" s="22"/>
      <c r="F5" s="59"/>
      <c r="G5" s="107"/>
      <c r="H5" s="115"/>
      <c r="I5" s="17">
        <v>6600000</v>
      </c>
      <c r="J5" s="124"/>
    </row>
    <row r="6" spans="1:10" s="113" customFormat="1" x14ac:dyDescent="0.4">
      <c r="A6" s="162"/>
      <c r="B6" s="25" t="s">
        <v>60</v>
      </c>
      <c r="C6" s="25"/>
      <c r="D6" s="16">
        <v>2200000</v>
      </c>
      <c r="E6" s="22"/>
      <c r="F6" s="59" t="s">
        <v>61</v>
      </c>
      <c r="G6" s="107">
        <v>1920000</v>
      </c>
      <c r="H6" s="115">
        <v>1920000</v>
      </c>
      <c r="I6" s="17">
        <v>1920000</v>
      </c>
      <c r="J6" s="124"/>
    </row>
    <row r="7" spans="1:10" s="113" customFormat="1" x14ac:dyDescent="0.4">
      <c r="A7" s="162"/>
      <c r="B7" s="25" t="s">
        <v>62</v>
      </c>
      <c r="C7" s="25" t="s">
        <v>63</v>
      </c>
      <c r="D7" s="16"/>
      <c r="E7" s="22"/>
      <c r="F7" s="59"/>
      <c r="G7" s="107">
        <v>660000</v>
      </c>
      <c r="H7" s="116">
        <v>660000</v>
      </c>
      <c r="I7" s="17">
        <v>660000</v>
      </c>
      <c r="J7" s="124"/>
    </row>
    <row r="8" spans="1:10" s="113" customFormat="1" x14ac:dyDescent="0.4">
      <c r="A8" s="162"/>
      <c r="B8" s="25" t="s">
        <v>64</v>
      </c>
      <c r="C8" s="25"/>
      <c r="D8" s="16"/>
      <c r="E8" s="22"/>
      <c r="F8" s="59"/>
      <c r="G8" s="107">
        <v>420000</v>
      </c>
      <c r="H8" s="115">
        <v>420000</v>
      </c>
      <c r="I8" s="17">
        <v>420000</v>
      </c>
      <c r="J8" s="124"/>
    </row>
    <row r="9" spans="1:10" s="113" customFormat="1" x14ac:dyDescent="0.4">
      <c r="A9" s="163"/>
      <c r="B9" s="154" t="s">
        <v>65</v>
      </c>
      <c r="C9" s="155"/>
      <c r="D9" s="60"/>
      <c r="E9" s="60"/>
      <c r="F9" s="60"/>
      <c r="G9" s="61">
        <f>SUM(G4:G8)</f>
        <v>24000000</v>
      </c>
      <c r="H9" s="61">
        <f>SUM(H4:H8)</f>
        <v>24000000</v>
      </c>
      <c r="I9" s="99">
        <f t="shared" ref="I9" si="0">SUM(I4:I8)</f>
        <v>24000000</v>
      </c>
      <c r="J9" s="126">
        <f>I9/H9%</f>
        <v>100</v>
      </c>
    </row>
    <row r="10" spans="1:10" s="113" customFormat="1" ht="13.8" customHeight="1" x14ac:dyDescent="0.4">
      <c r="A10" s="161" t="s">
        <v>66</v>
      </c>
      <c r="B10" s="25" t="s">
        <v>57</v>
      </c>
      <c r="C10" s="25" t="s">
        <v>176</v>
      </c>
      <c r="D10" s="131"/>
      <c r="E10" s="131"/>
      <c r="F10" s="132"/>
      <c r="G10" s="133"/>
      <c r="H10" s="133"/>
      <c r="I10" s="17">
        <v>720000</v>
      </c>
      <c r="J10" s="126"/>
    </row>
    <row r="11" spans="1:10" s="113" customFormat="1" ht="13.5" customHeight="1" x14ac:dyDescent="0.4">
      <c r="A11" s="162"/>
      <c r="B11" s="25" t="s">
        <v>67</v>
      </c>
      <c r="C11" s="25" t="s">
        <v>68</v>
      </c>
      <c r="D11" s="16">
        <v>6600000</v>
      </c>
      <c r="E11" s="22"/>
      <c r="F11" s="59" t="s">
        <v>69</v>
      </c>
      <c r="G11" s="107">
        <v>6600000</v>
      </c>
      <c r="H11" s="115">
        <v>6600000</v>
      </c>
      <c r="I11" s="17">
        <v>6600000</v>
      </c>
      <c r="J11" s="124"/>
    </row>
    <row r="12" spans="1:10" s="113" customFormat="1" x14ac:dyDescent="0.4">
      <c r="A12" s="162"/>
      <c r="B12" s="25" t="s">
        <v>67</v>
      </c>
      <c r="C12" s="25" t="s">
        <v>70</v>
      </c>
      <c r="D12" s="16">
        <v>300000</v>
      </c>
      <c r="E12" s="22"/>
      <c r="F12" s="59" t="s">
        <v>71</v>
      </c>
      <c r="G12" s="107">
        <v>300000</v>
      </c>
      <c r="H12" s="115">
        <v>300000</v>
      </c>
      <c r="I12" s="17">
        <v>300000</v>
      </c>
      <c r="J12" s="124"/>
    </row>
    <row r="13" spans="1:10" s="113" customFormat="1" x14ac:dyDescent="0.4">
      <c r="A13" s="162"/>
      <c r="B13" s="25" t="s">
        <v>72</v>
      </c>
      <c r="C13" s="25" t="s">
        <v>73</v>
      </c>
      <c r="D13" s="16">
        <v>2182000</v>
      </c>
      <c r="E13" s="22"/>
      <c r="F13" s="59" t="s">
        <v>74</v>
      </c>
      <c r="G13" s="107">
        <v>1900000</v>
      </c>
      <c r="H13" s="115">
        <v>1920000</v>
      </c>
      <c r="I13" s="17">
        <v>1900000</v>
      </c>
      <c r="J13" s="124"/>
    </row>
    <row r="14" spans="1:10" s="113" customFormat="1" x14ac:dyDescent="0.4">
      <c r="A14" s="162"/>
      <c r="B14" s="25" t="s">
        <v>75</v>
      </c>
      <c r="C14" s="25" t="s">
        <v>76</v>
      </c>
      <c r="D14" s="16">
        <v>3623680</v>
      </c>
      <c r="E14" s="22"/>
      <c r="F14" s="59" t="s">
        <v>77</v>
      </c>
      <c r="G14" s="107">
        <v>5200000</v>
      </c>
      <c r="H14" s="115">
        <v>5173340</v>
      </c>
      <c r="I14" s="17">
        <v>5200000</v>
      </c>
      <c r="J14" s="124"/>
    </row>
    <row r="15" spans="1:10" s="113" customFormat="1" x14ac:dyDescent="0.4">
      <c r="A15" s="162"/>
      <c r="B15" s="25" t="s">
        <v>75</v>
      </c>
      <c r="C15" s="130">
        <v>5060</v>
      </c>
      <c r="D15" s="16"/>
      <c r="E15" s="22"/>
      <c r="F15" s="59"/>
      <c r="G15" s="107"/>
      <c r="H15" s="115"/>
      <c r="I15" s="17">
        <v>2030000</v>
      </c>
      <c r="J15" s="124"/>
    </row>
    <row r="16" spans="1:10" s="113" customFormat="1" x14ac:dyDescent="0.4">
      <c r="A16" s="163"/>
      <c r="B16" s="154" t="s">
        <v>65</v>
      </c>
      <c r="C16" s="155"/>
      <c r="D16" s="60"/>
      <c r="E16" s="60"/>
      <c r="F16" s="60"/>
      <c r="G16" s="61">
        <f>SUM(G11:G14)</f>
        <v>14000000</v>
      </c>
      <c r="H16" s="61">
        <f>H14+H13+H12+H11</f>
        <v>13993340</v>
      </c>
      <c r="I16" s="99">
        <f>SUM(I10:I15)</f>
        <v>16750000</v>
      </c>
      <c r="J16" s="126">
        <f>I16/H16%</f>
        <v>119.699800047737</v>
      </c>
    </row>
    <row r="17" spans="1:13" s="113" customFormat="1" x14ac:dyDescent="0.4">
      <c r="A17" s="151" t="s">
        <v>78</v>
      </c>
      <c r="B17" s="152"/>
      <c r="C17" s="152"/>
      <c r="D17" s="152"/>
      <c r="E17" s="152"/>
      <c r="F17" s="152"/>
      <c r="G17" s="152"/>
      <c r="H17" s="152"/>
      <c r="I17" s="152"/>
      <c r="J17" s="153"/>
    </row>
    <row r="18" spans="1:13" s="113" customFormat="1" x14ac:dyDescent="0.4">
      <c r="A18" s="62"/>
      <c r="B18" s="25" t="s">
        <v>79</v>
      </c>
      <c r="C18" s="25" t="s">
        <v>80</v>
      </c>
      <c r="D18" s="16">
        <v>4000000</v>
      </c>
      <c r="E18" s="22"/>
      <c r="F18" s="59"/>
      <c r="G18" s="107">
        <v>4000000</v>
      </c>
      <c r="H18" s="115">
        <v>3998580</v>
      </c>
      <c r="I18" s="17">
        <v>4000000</v>
      </c>
      <c r="J18" s="124"/>
      <c r="M18" s="113" t="s">
        <v>81</v>
      </c>
    </row>
    <row r="19" spans="1:13" s="113" customFormat="1" x14ac:dyDescent="0.4">
      <c r="A19" s="63"/>
      <c r="B19" s="154" t="s">
        <v>82</v>
      </c>
      <c r="C19" s="155"/>
      <c r="D19" s="64"/>
      <c r="E19" s="64"/>
      <c r="F19" s="65"/>
      <c r="G19" s="66">
        <f>SUM(G18)</f>
        <v>4000000</v>
      </c>
      <c r="H19" s="66">
        <f>SUM(H18)</f>
        <v>3998580</v>
      </c>
      <c r="I19" s="100">
        <f t="shared" ref="I19" si="1">SUM(I18)</f>
        <v>4000000</v>
      </c>
      <c r="J19" s="126">
        <f>I19/H19%</f>
        <v>100.03551260697547</v>
      </c>
    </row>
    <row r="20" spans="1:13" s="113" customFormat="1" x14ac:dyDescent="0.4">
      <c r="A20" s="156" t="s">
        <v>83</v>
      </c>
      <c r="B20" s="157"/>
      <c r="C20" s="155"/>
      <c r="D20" s="65"/>
      <c r="E20" s="67"/>
      <c r="F20" s="65"/>
      <c r="G20" s="66">
        <f>G9+G16+G19</f>
        <v>42000000</v>
      </c>
      <c r="H20" s="66">
        <f>H9+H16+H19</f>
        <v>41991920</v>
      </c>
      <c r="I20" s="100">
        <f t="shared" ref="I20" si="2">I9+I16+I19</f>
        <v>44750000</v>
      </c>
      <c r="J20" s="126">
        <f>I20/H20%</f>
        <v>106.5681207241774</v>
      </c>
    </row>
    <row r="21" spans="1:13" s="113" customFormat="1" x14ac:dyDescent="0.4">
      <c r="A21" s="68"/>
      <c r="B21" s="69"/>
      <c r="C21" s="69"/>
      <c r="D21" s="70"/>
      <c r="E21" s="70"/>
      <c r="F21" s="70"/>
      <c r="G21" s="71"/>
      <c r="H21" s="71"/>
      <c r="I21" s="101"/>
      <c r="J21" s="123"/>
    </row>
    <row r="22" spans="1:13" s="113" customFormat="1" x14ac:dyDescent="0.4">
      <c r="A22" s="151" t="s">
        <v>84</v>
      </c>
      <c r="B22" s="152"/>
      <c r="C22" s="152"/>
      <c r="D22" s="152"/>
      <c r="E22" s="152"/>
      <c r="F22" s="152"/>
      <c r="G22" s="152"/>
      <c r="H22" s="152"/>
      <c r="I22" s="152"/>
      <c r="J22" s="153"/>
    </row>
    <row r="23" spans="1:13" s="113" customFormat="1" x14ac:dyDescent="0.2">
      <c r="A23" s="72" t="s">
        <v>85</v>
      </c>
      <c r="B23" s="73"/>
      <c r="C23" s="73"/>
      <c r="D23" s="12" t="e">
        <f>D24+D25+#REF!</f>
        <v>#REF!</v>
      </c>
      <c r="E23" s="74" t="e">
        <f>D23/D89*100</f>
        <v>#REF!</v>
      </c>
      <c r="F23" s="75"/>
      <c r="G23" s="11">
        <f>G24+G25</f>
        <v>21000000</v>
      </c>
      <c r="H23" s="11">
        <f>H24+H25</f>
        <v>21000000</v>
      </c>
      <c r="I23" s="12">
        <f t="shared" ref="I23" si="3">I24+I25</f>
        <v>23880000</v>
      </c>
      <c r="J23" s="126">
        <f>I23/H23%</f>
        <v>113.71428571428571</v>
      </c>
    </row>
    <row r="24" spans="1:13" s="113" customFormat="1" x14ac:dyDescent="0.2">
      <c r="A24" s="76"/>
      <c r="B24" s="25" t="s">
        <v>86</v>
      </c>
      <c r="C24" s="25" t="s">
        <v>177</v>
      </c>
      <c r="D24" s="16">
        <v>14040000</v>
      </c>
      <c r="E24" s="22"/>
      <c r="F24" s="59" t="s">
        <v>88</v>
      </c>
      <c r="G24" s="107"/>
      <c r="H24" s="115"/>
      <c r="I24" s="17">
        <v>9600000</v>
      </c>
      <c r="J24" s="124"/>
    </row>
    <row r="25" spans="1:13" s="113" customFormat="1" x14ac:dyDescent="0.2">
      <c r="A25" s="76"/>
      <c r="B25" s="25"/>
      <c r="C25" s="25" t="s">
        <v>87</v>
      </c>
      <c r="D25" s="16">
        <v>14040000</v>
      </c>
      <c r="E25" s="22"/>
      <c r="F25" s="59" t="s">
        <v>88</v>
      </c>
      <c r="G25" s="107">
        <v>21000000</v>
      </c>
      <c r="H25" s="115">
        <v>21000000</v>
      </c>
      <c r="I25" s="17">
        <v>14280000</v>
      </c>
      <c r="J25" s="124"/>
    </row>
    <row r="26" spans="1:13" s="113" customFormat="1" x14ac:dyDescent="0.2">
      <c r="A26" s="72" t="s">
        <v>89</v>
      </c>
      <c r="B26" s="73"/>
      <c r="C26" s="73"/>
      <c r="D26" s="12" t="e">
        <f>D28+#REF!+#REF!+D29</f>
        <v>#REF!</v>
      </c>
      <c r="E26" s="74" t="e">
        <f>D26/D87*100</f>
        <v>#REF!</v>
      </c>
      <c r="F26" s="75"/>
      <c r="G26" s="11">
        <f>G28+G29+G27</f>
        <v>7300000</v>
      </c>
      <c r="H26" s="11">
        <f>H28+H29+H27</f>
        <v>7347520</v>
      </c>
      <c r="I26" s="12">
        <f t="shared" ref="I26" si="4">I28+I29+I27</f>
        <v>7800000</v>
      </c>
      <c r="J26" s="126">
        <f>I26/H26%</f>
        <v>106.15826836810244</v>
      </c>
    </row>
    <row r="27" spans="1:13" s="113" customFormat="1" x14ac:dyDescent="0.2">
      <c r="A27" s="77"/>
      <c r="B27" s="25" t="s">
        <v>90</v>
      </c>
      <c r="C27" s="25"/>
      <c r="D27" s="16">
        <v>2349960</v>
      </c>
      <c r="E27" s="22"/>
      <c r="F27" s="59" t="s">
        <v>91</v>
      </c>
      <c r="G27" s="15">
        <v>3500000</v>
      </c>
      <c r="H27" s="115">
        <v>3482460</v>
      </c>
      <c r="I27" s="17">
        <v>3800000</v>
      </c>
      <c r="J27" s="124"/>
    </row>
    <row r="28" spans="1:13" s="113" customFormat="1" x14ac:dyDescent="0.2">
      <c r="A28" s="76"/>
      <c r="B28" s="25" t="s">
        <v>92</v>
      </c>
      <c r="C28" s="25" t="s">
        <v>93</v>
      </c>
      <c r="D28" s="16">
        <v>2199080</v>
      </c>
      <c r="E28" s="22"/>
      <c r="F28" s="59" t="s">
        <v>94</v>
      </c>
      <c r="G28" s="107">
        <v>2600000</v>
      </c>
      <c r="H28" s="115">
        <v>2665060</v>
      </c>
      <c r="I28" s="17">
        <v>2800000</v>
      </c>
      <c r="J28" s="124"/>
    </row>
    <row r="29" spans="1:13" s="113" customFormat="1" x14ac:dyDescent="0.2">
      <c r="A29" s="76"/>
      <c r="B29" s="25" t="s">
        <v>95</v>
      </c>
      <c r="C29" s="25" t="s">
        <v>96</v>
      </c>
      <c r="D29" s="16">
        <v>1300000</v>
      </c>
      <c r="E29" s="22"/>
      <c r="F29" s="59" t="s">
        <v>97</v>
      </c>
      <c r="G29" s="107">
        <v>1200000</v>
      </c>
      <c r="H29" s="115">
        <v>1200000</v>
      </c>
      <c r="I29" s="17">
        <v>1200000</v>
      </c>
      <c r="J29" s="124"/>
    </row>
    <row r="30" spans="1:13" s="113" customFormat="1" x14ac:dyDescent="0.2">
      <c r="A30" s="78" t="s">
        <v>98</v>
      </c>
      <c r="B30" s="73"/>
      <c r="C30" s="73"/>
      <c r="D30" s="12" t="e">
        <f>#REF!+D31+D32+D33</f>
        <v>#REF!</v>
      </c>
      <c r="E30" s="74" t="e">
        <f>D30/D87*100</f>
        <v>#REF!</v>
      </c>
      <c r="F30" s="75"/>
      <c r="G30" s="11">
        <f>G31+G32+G33</f>
        <v>3700000</v>
      </c>
      <c r="H30" s="11">
        <f>H31+H32+H33</f>
        <v>3320430</v>
      </c>
      <c r="I30" s="12">
        <f t="shared" ref="I30" si="5">I31+I32+I33</f>
        <v>3300000</v>
      </c>
      <c r="J30" s="126">
        <f>I30/H30%</f>
        <v>99.384718244323764</v>
      </c>
    </row>
    <row r="31" spans="1:13" s="113" customFormat="1" x14ac:dyDescent="0.2">
      <c r="A31" s="77"/>
      <c r="B31" s="25" t="s">
        <v>99</v>
      </c>
      <c r="C31" s="25"/>
      <c r="D31" s="16">
        <v>706000</v>
      </c>
      <c r="E31" s="22"/>
      <c r="F31" s="59" t="s">
        <v>100</v>
      </c>
      <c r="G31" s="107">
        <v>1500000</v>
      </c>
      <c r="H31" s="115">
        <v>924890</v>
      </c>
      <c r="I31" s="17">
        <v>1000000</v>
      </c>
      <c r="J31" s="124"/>
    </row>
    <row r="32" spans="1:13" s="113" customFormat="1" x14ac:dyDescent="0.2">
      <c r="A32" s="77"/>
      <c r="B32" s="25" t="s">
        <v>101</v>
      </c>
      <c r="C32" s="25"/>
      <c r="D32" s="16">
        <v>100000</v>
      </c>
      <c r="E32" s="22"/>
      <c r="F32" s="59" t="s">
        <v>102</v>
      </c>
      <c r="G32" s="107">
        <v>200000</v>
      </c>
      <c r="H32" s="115">
        <v>168000</v>
      </c>
      <c r="I32" s="17">
        <v>200000</v>
      </c>
      <c r="J32" s="124"/>
    </row>
    <row r="33" spans="1:10" s="113" customFormat="1" x14ac:dyDescent="0.2">
      <c r="A33" s="77"/>
      <c r="B33" s="25" t="s">
        <v>103</v>
      </c>
      <c r="C33" s="25"/>
      <c r="D33" s="16">
        <v>760000</v>
      </c>
      <c r="E33" s="22"/>
      <c r="F33" s="59" t="s">
        <v>104</v>
      </c>
      <c r="G33" s="107">
        <v>2000000</v>
      </c>
      <c r="H33" s="115">
        <v>2227540</v>
      </c>
      <c r="I33" s="17">
        <v>2100000</v>
      </c>
      <c r="J33" s="124"/>
    </row>
    <row r="34" spans="1:10" s="113" customFormat="1" x14ac:dyDescent="0.2">
      <c r="A34" s="78" t="s">
        <v>105</v>
      </c>
      <c r="B34" s="73"/>
      <c r="C34" s="73"/>
      <c r="D34" s="12">
        <v>6000000</v>
      </c>
      <c r="E34" s="74" t="e">
        <f>D34/D87*100</f>
        <v>#REF!</v>
      </c>
      <c r="F34" s="75"/>
      <c r="G34" s="79">
        <v>8900000</v>
      </c>
      <c r="H34" s="11">
        <v>8400000</v>
      </c>
      <c r="I34" s="97">
        <v>8400000</v>
      </c>
      <c r="J34" s="126">
        <f>I34/H34%</f>
        <v>100</v>
      </c>
    </row>
    <row r="35" spans="1:10" s="113" customFormat="1" x14ac:dyDescent="0.2">
      <c r="A35" s="72" t="s">
        <v>106</v>
      </c>
      <c r="B35" s="73"/>
      <c r="C35" s="73"/>
      <c r="D35" s="12" t="e">
        <f>D36+D37+D38+#REF!</f>
        <v>#REF!</v>
      </c>
      <c r="E35" s="74" t="e">
        <f>D35/D87*100</f>
        <v>#REF!</v>
      </c>
      <c r="F35" s="75"/>
      <c r="G35" s="11">
        <f>G36+G37+G38</f>
        <v>568000</v>
      </c>
      <c r="H35" s="11">
        <f>H36+H37+H38</f>
        <v>577670</v>
      </c>
      <c r="I35" s="12">
        <f t="shared" ref="I35" si="6">I36+I37+I38</f>
        <v>560000</v>
      </c>
      <c r="J35" s="126">
        <f t="shared" ref="J35:J87" si="7">I35/H35%</f>
        <v>96.941160177956277</v>
      </c>
    </row>
    <row r="36" spans="1:10" s="113" customFormat="1" x14ac:dyDescent="0.2">
      <c r="A36" s="76"/>
      <c r="B36" s="25" t="s">
        <v>107</v>
      </c>
      <c r="C36" s="25" t="s">
        <v>108</v>
      </c>
      <c r="D36" s="16">
        <v>569220</v>
      </c>
      <c r="E36" s="22"/>
      <c r="F36" s="59" t="s">
        <v>109</v>
      </c>
      <c r="G36" s="107">
        <v>520000</v>
      </c>
      <c r="H36" s="115">
        <v>525560</v>
      </c>
      <c r="I36" s="17">
        <v>520000</v>
      </c>
      <c r="J36" s="126"/>
    </row>
    <row r="37" spans="1:10" s="113" customFormat="1" x14ac:dyDescent="0.2">
      <c r="A37" s="76"/>
      <c r="B37" s="25" t="s">
        <v>107</v>
      </c>
      <c r="C37" s="25" t="s">
        <v>110</v>
      </c>
      <c r="D37" s="16"/>
      <c r="E37" s="22"/>
      <c r="F37" s="59"/>
      <c r="G37" s="107">
        <v>28000</v>
      </c>
      <c r="H37" s="115">
        <v>27400</v>
      </c>
      <c r="I37" s="17">
        <v>28000</v>
      </c>
      <c r="J37" s="126"/>
    </row>
    <row r="38" spans="1:10" s="113" customFormat="1" x14ac:dyDescent="0.2">
      <c r="A38" s="76"/>
      <c r="B38" s="25" t="s">
        <v>107</v>
      </c>
      <c r="C38" s="25" t="s">
        <v>111</v>
      </c>
      <c r="D38" s="16">
        <v>390</v>
      </c>
      <c r="E38" s="22"/>
      <c r="F38" s="59"/>
      <c r="G38" s="107">
        <v>20000</v>
      </c>
      <c r="H38" s="115">
        <v>24710</v>
      </c>
      <c r="I38" s="17">
        <v>12000</v>
      </c>
      <c r="J38" s="126"/>
    </row>
    <row r="39" spans="1:10" s="113" customFormat="1" x14ac:dyDescent="0.2">
      <c r="A39" s="78" t="s">
        <v>112</v>
      </c>
      <c r="B39" s="80"/>
      <c r="C39" s="73"/>
      <c r="D39" s="12">
        <f>D40+D42+D43</f>
        <v>782800</v>
      </c>
      <c r="E39" s="74" t="e">
        <f>D39/D87*100</f>
        <v>#REF!</v>
      </c>
      <c r="F39" s="75"/>
      <c r="G39" s="11">
        <f>G40+G41+G42+G43+G44</f>
        <v>1500000</v>
      </c>
      <c r="H39" s="11">
        <f>H40+H41+H42+H43</f>
        <v>1433019</v>
      </c>
      <c r="I39" s="12">
        <f t="shared" ref="I39" si="8">I40+I41+I42+I43+I44</f>
        <v>1400000</v>
      </c>
      <c r="J39" s="126">
        <f t="shared" si="7"/>
        <v>97.695843530337001</v>
      </c>
    </row>
    <row r="40" spans="1:10" s="113" customFormat="1" x14ac:dyDescent="0.2">
      <c r="A40" s="77"/>
      <c r="B40" s="81" t="s">
        <v>113</v>
      </c>
      <c r="C40" s="25" t="s">
        <v>114</v>
      </c>
      <c r="D40" s="16">
        <v>474650</v>
      </c>
      <c r="E40" s="22"/>
      <c r="F40" s="59" t="s">
        <v>115</v>
      </c>
      <c r="G40" s="107">
        <v>200000</v>
      </c>
      <c r="H40" s="115">
        <v>142600</v>
      </c>
      <c r="I40" s="17">
        <v>200000</v>
      </c>
      <c r="J40" s="126"/>
    </row>
    <row r="41" spans="1:10" s="113" customFormat="1" x14ac:dyDescent="0.2">
      <c r="A41" s="77"/>
      <c r="B41" s="81"/>
      <c r="C41" s="25" t="s">
        <v>116</v>
      </c>
      <c r="D41" s="16"/>
      <c r="E41" s="22"/>
      <c r="F41" s="59" t="s">
        <v>117</v>
      </c>
      <c r="G41" s="107">
        <v>400000</v>
      </c>
      <c r="H41" s="115">
        <v>685239</v>
      </c>
      <c r="I41" s="17">
        <v>600000</v>
      </c>
      <c r="J41" s="126"/>
    </row>
    <row r="42" spans="1:10" s="113" customFormat="1" x14ac:dyDescent="0.2">
      <c r="A42" s="77"/>
      <c r="B42" s="81"/>
      <c r="C42" s="25" t="s">
        <v>118</v>
      </c>
      <c r="D42" s="16">
        <v>161900</v>
      </c>
      <c r="E42" s="22"/>
      <c r="F42" s="59" t="s">
        <v>119</v>
      </c>
      <c r="G42" s="107">
        <v>100000</v>
      </c>
      <c r="H42" s="115">
        <v>54200</v>
      </c>
      <c r="I42" s="17">
        <v>100000</v>
      </c>
      <c r="J42" s="126"/>
    </row>
    <row r="43" spans="1:10" s="113" customFormat="1" x14ac:dyDescent="0.2">
      <c r="A43" s="77"/>
      <c r="B43" s="81"/>
      <c r="C43" s="25" t="s">
        <v>120</v>
      </c>
      <c r="D43" s="16">
        <v>146250</v>
      </c>
      <c r="E43" s="22"/>
      <c r="F43" s="59" t="s">
        <v>121</v>
      </c>
      <c r="G43" s="107">
        <v>800000</v>
      </c>
      <c r="H43" s="115">
        <v>550980</v>
      </c>
      <c r="I43" s="17">
        <v>500000</v>
      </c>
      <c r="J43" s="126"/>
    </row>
    <row r="44" spans="1:10" s="113" customFormat="1" x14ac:dyDescent="0.2">
      <c r="A44" s="77"/>
      <c r="B44" s="81"/>
      <c r="C44" s="25" t="s">
        <v>122</v>
      </c>
      <c r="D44" s="16"/>
      <c r="E44" s="22"/>
      <c r="F44" s="59"/>
      <c r="G44" s="107"/>
      <c r="H44" s="115"/>
      <c r="I44" s="17"/>
      <c r="J44" s="126"/>
    </row>
    <row r="45" spans="1:10" s="113" customFormat="1" x14ac:dyDescent="0.2">
      <c r="A45" s="77"/>
      <c r="B45" s="81"/>
      <c r="C45" s="25"/>
      <c r="D45" s="16"/>
      <c r="E45" s="22"/>
      <c r="F45" s="59"/>
      <c r="G45" s="107"/>
      <c r="H45" s="115"/>
      <c r="I45" s="17"/>
      <c r="J45" s="126"/>
    </row>
    <row r="46" spans="1:10" s="113" customFormat="1" x14ac:dyDescent="0.2">
      <c r="A46" s="78" t="s">
        <v>123</v>
      </c>
      <c r="B46" s="73"/>
      <c r="C46" s="73"/>
      <c r="D46" s="12">
        <f>D47+D48</f>
        <v>5600000</v>
      </c>
      <c r="E46" s="74" t="e">
        <f>D46/D87*100</f>
        <v>#REF!</v>
      </c>
      <c r="F46" s="75"/>
      <c r="G46" s="11">
        <f>G47</f>
        <v>3600000</v>
      </c>
      <c r="H46" s="11">
        <f>H47</f>
        <v>3600000</v>
      </c>
      <c r="I46" s="12">
        <f t="shared" ref="I46" si="9">I47</f>
        <v>3600000</v>
      </c>
      <c r="J46" s="126">
        <f t="shared" si="7"/>
        <v>100</v>
      </c>
    </row>
    <row r="47" spans="1:10" s="113" customFormat="1" x14ac:dyDescent="0.2">
      <c r="A47" s="77"/>
      <c r="B47" s="25" t="s">
        <v>124</v>
      </c>
      <c r="C47" s="25" t="s">
        <v>125</v>
      </c>
      <c r="D47" s="16">
        <v>5600000</v>
      </c>
      <c r="E47" s="22"/>
      <c r="F47" s="59" t="s">
        <v>126</v>
      </c>
      <c r="G47" s="15">
        <v>3600000</v>
      </c>
      <c r="H47" s="115">
        <v>3600000</v>
      </c>
      <c r="I47" s="16">
        <v>3600000</v>
      </c>
      <c r="J47" s="126"/>
    </row>
    <row r="48" spans="1:10" s="113" customFormat="1" x14ac:dyDescent="0.2">
      <c r="A48" s="77"/>
      <c r="B48" s="25"/>
      <c r="C48" s="25"/>
      <c r="D48" s="16"/>
      <c r="E48" s="22"/>
      <c r="F48" s="59"/>
      <c r="G48" s="107"/>
      <c r="H48" s="115"/>
      <c r="I48" s="17"/>
      <c r="J48" s="126"/>
    </row>
    <row r="49" spans="1:10" s="113" customFormat="1" x14ac:dyDescent="0.2">
      <c r="A49" s="78" t="s">
        <v>127</v>
      </c>
      <c r="B49" s="73" t="s">
        <v>128</v>
      </c>
      <c r="C49" s="73" t="s">
        <v>129</v>
      </c>
      <c r="D49" s="12">
        <v>138000</v>
      </c>
      <c r="E49" s="74" t="e">
        <f>D49/D87*100</f>
        <v>#REF!</v>
      </c>
      <c r="F49" s="75"/>
      <c r="G49" s="79">
        <v>250000</v>
      </c>
      <c r="H49" s="11">
        <v>136000</v>
      </c>
      <c r="I49" s="97">
        <v>200000</v>
      </c>
      <c r="J49" s="126">
        <f t="shared" si="7"/>
        <v>147.05882352941177</v>
      </c>
    </row>
    <row r="50" spans="1:10" s="113" customFormat="1" x14ac:dyDescent="0.2">
      <c r="A50" s="72" t="s">
        <v>130</v>
      </c>
      <c r="B50" s="73"/>
      <c r="C50" s="73"/>
      <c r="D50" s="12">
        <f>D51+D52+D53+D54</f>
        <v>2838912</v>
      </c>
      <c r="E50" s="74" t="e">
        <f>D50/D87*100</f>
        <v>#REF!</v>
      </c>
      <c r="F50" s="75"/>
      <c r="G50" s="11">
        <f>G51+G52+G53+G54</f>
        <v>3110000</v>
      </c>
      <c r="H50" s="11">
        <f>H51+H52+H53+H54</f>
        <v>3160920</v>
      </c>
      <c r="I50" s="12">
        <f t="shared" ref="I50" si="10">I51+I52+I53+I54</f>
        <v>3220000</v>
      </c>
      <c r="J50" s="126">
        <f t="shared" si="7"/>
        <v>101.86907609177075</v>
      </c>
    </row>
    <row r="51" spans="1:10" s="113" customFormat="1" x14ac:dyDescent="0.2">
      <c r="A51" s="76"/>
      <c r="B51" s="25" t="s">
        <v>92</v>
      </c>
      <c r="C51" s="25"/>
      <c r="D51" s="16">
        <v>1811450</v>
      </c>
      <c r="E51" s="22"/>
      <c r="F51" s="59" t="s">
        <v>131</v>
      </c>
      <c r="G51" s="107">
        <v>2000000</v>
      </c>
      <c r="H51" s="115">
        <v>2178390</v>
      </c>
      <c r="I51" s="17">
        <v>2400000</v>
      </c>
      <c r="J51" s="126"/>
    </row>
    <row r="52" spans="1:10" s="113" customFormat="1" x14ac:dyDescent="0.2">
      <c r="A52" s="76"/>
      <c r="B52" s="25" t="s">
        <v>132</v>
      </c>
      <c r="C52" s="25" t="s">
        <v>132</v>
      </c>
      <c r="D52" s="16">
        <v>449820</v>
      </c>
      <c r="E52" s="22"/>
      <c r="F52" s="59" t="s">
        <v>133</v>
      </c>
      <c r="G52" s="107">
        <v>450000</v>
      </c>
      <c r="H52" s="115">
        <v>399330</v>
      </c>
      <c r="I52" s="17">
        <v>400000</v>
      </c>
      <c r="J52" s="126"/>
    </row>
    <row r="53" spans="1:10" s="113" customFormat="1" x14ac:dyDescent="0.2">
      <c r="A53" s="76"/>
      <c r="B53" s="25" t="s">
        <v>134</v>
      </c>
      <c r="C53" s="25" t="s">
        <v>135</v>
      </c>
      <c r="D53" s="16">
        <v>577642</v>
      </c>
      <c r="E53" s="22"/>
      <c r="F53" s="59" t="s">
        <v>136</v>
      </c>
      <c r="G53" s="107">
        <v>540000</v>
      </c>
      <c r="H53" s="115">
        <v>463200</v>
      </c>
      <c r="I53" s="17">
        <v>300000</v>
      </c>
      <c r="J53" s="126"/>
    </row>
    <row r="54" spans="1:10" s="113" customFormat="1" x14ac:dyDescent="0.2">
      <c r="A54" s="76"/>
      <c r="B54" s="25" t="s">
        <v>134</v>
      </c>
      <c r="C54" s="25" t="s">
        <v>137</v>
      </c>
      <c r="D54" s="16"/>
      <c r="E54" s="22"/>
      <c r="F54" s="59"/>
      <c r="G54" s="107">
        <v>120000</v>
      </c>
      <c r="H54" s="115">
        <v>120000</v>
      </c>
      <c r="I54" s="17">
        <v>120000</v>
      </c>
      <c r="J54" s="126"/>
    </row>
    <row r="55" spans="1:10" s="113" customFormat="1" x14ac:dyDescent="0.2">
      <c r="A55" s="72" t="s">
        <v>138</v>
      </c>
      <c r="B55" s="73"/>
      <c r="C55" s="73"/>
      <c r="D55" s="12">
        <f>D56+D57+D58+D59</f>
        <v>538250</v>
      </c>
      <c r="E55" s="74" t="e">
        <f>D55/D87*100</f>
        <v>#REF!</v>
      </c>
      <c r="F55" s="75"/>
      <c r="G55" s="11">
        <f>G56+G57+G58+G59</f>
        <v>650000</v>
      </c>
      <c r="H55" s="11">
        <f>H56+H57+H58+H59</f>
        <v>591730</v>
      </c>
      <c r="I55" s="12">
        <f t="shared" ref="I55" si="11">I56+I57+I58+I59</f>
        <v>560000</v>
      </c>
      <c r="J55" s="126">
        <f t="shared" si="7"/>
        <v>94.637757085157077</v>
      </c>
    </row>
    <row r="56" spans="1:10" s="113" customFormat="1" x14ac:dyDescent="0.2">
      <c r="A56" s="76"/>
      <c r="B56" s="25" t="s">
        <v>139</v>
      </c>
      <c r="C56" s="25" t="s">
        <v>140</v>
      </c>
      <c r="D56" s="16">
        <v>156000</v>
      </c>
      <c r="E56" s="22"/>
      <c r="F56" s="59" t="s">
        <v>141</v>
      </c>
      <c r="G56" s="107">
        <v>240000</v>
      </c>
      <c r="H56" s="115">
        <v>139800</v>
      </c>
      <c r="I56" s="17">
        <v>120000</v>
      </c>
      <c r="J56" s="126"/>
    </row>
    <row r="57" spans="1:10" s="113" customFormat="1" x14ac:dyDescent="0.2">
      <c r="A57" s="76"/>
      <c r="B57" s="25" t="s">
        <v>139</v>
      </c>
      <c r="C57" s="25" t="s">
        <v>142</v>
      </c>
      <c r="D57" s="16">
        <v>90000</v>
      </c>
      <c r="E57" s="22"/>
      <c r="F57" s="59" t="s">
        <v>143</v>
      </c>
      <c r="G57" s="107">
        <v>150000</v>
      </c>
      <c r="H57" s="115">
        <v>242000</v>
      </c>
      <c r="I57" s="17">
        <v>240000</v>
      </c>
      <c r="J57" s="126"/>
    </row>
    <row r="58" spans="1:10" s="113" customFormat="1" x14ac:dyDescent="0.2">
      <c r="A58" s="76"/>
      <c r="B58" s="25" t="s">
        <v>144</v>
      </c>
      <c r="C58" s="25" t="s">
        <v>145</v>
      </c>
      <c r="D58" s="16">
        <v>103300</v>
      </c>
      <c r="E58" s="22"/>
      <c r="F58" s="59" t="s">
        <v>146</v>
      </c>
      <c r="G58" s="107">
        <v>130000</v>
      </c>
      <c r="H58" s="115">
        <v>97300</v>
      </c>
      <c r="I58" s="17">
        <v>100000</v>
      </c>
      <c r="J58" s="126"/>
    </row>
    <row r="59" spans="1:10" s="113" customFormat="1" x14ac:dyDescent="0.2">
      <c r="A59" s="76"/>
      <c r="B59" s="25" t="s">
        <v>147</v>
      </c>
      <c r="C59" s="25" t="s">
        <v>148</v>
      </c>
      <c r="D59" s="16">
        <v>188950</v>
      </c>
      <c r="E59" s="22"/>
      <c r="F59" s="59" t="s">
        <v>149</v>
      </c>
      <c r="G59" s="107">
        <v>130000</v>
      </c>
      <c r="H59" s="115">
        <v>112630</v>
      </c>
      <c r="I59" s="17">
        <v>100000</v>
      </c>
      <c r="J59" s="126"/>
    </row>
    <row r="60" spans="1:10" s="113" customFormat="1" x14ac:dyDescent="0.2">
      <c r="A60" s="78" t="s">
        <v>150</v>
      </c>
      <c r="B60" s="73"/>
      <c r="C60" s="73"/>
      <c r="D60" s="12">
        <v>229000</v>
      </c>
      <c r="E60" s="74" t="e">
        <f>D60/D87*100</f>
        <v>#REF!</v>
      </c>
      <c r="F60" s="75"/>
      <c r="G60" s="79">
        <v>200000</v>
      </c>
      <c r="H60" s="11">
        <v>90000</v>
      </c>
      <c r="I60" s="97">
        <v>100000</v>
      </c>
      <c r="J60" s="126">
        <f t="shared" si="7"/>
        <v>111.11111111111111</v>
      </c>
    </row>
    <row r="61" spans="1:10" s="113" customFormat="1" x14ac:dyDescent="0.2">
      <c r="A61" s="78" t="s">
        <v>151</v>
      </c>
      <c r="B61" s="73"/>
      <c r="C61" s="73"/>
      <c r="D61" s="12" t="e">
        <f>#REF!+#REF!+#REF!</f>
        <v>#REF!</v>
      </c>
      <c r="E61" s="74" t="e">
        <f>D61/D87*100</f>
        <v>#REF!</v>
      </c>
      <c r="F61" s="75"/>
      <c r="G61" s="11">
        <f>G62</f>
        <v>20000</v>
      </c>
      <c r="H61" s="11">
        <f>H62</f>
        <v>430000</v>
      </c>
      <c r="I61" s="12">
        <f t="shared" ref="I61" si="12">I62</f>
        <v>30000</v>
      </c>
      <c r="J61" s="126">
        <f t="shared" si="7"/>
        <v>6.9767441860465116</v>
      </c>
    </row>
    <row r="62" spans="1:10" s="113" customFormat="1" x14ac:dyDescent="0.2">
      <c r="A62" s="77"/>
      <c r="B62" s="25" t="s">
        <v>152</v>
      </c>
      <c r="C62" s="25"/>
      <c r="D62" s="16"/>
      <c r="E62" s="22"/>
      <c r="F62" s="59"/>
      <c r="G62" s="107">
        <v>20000</v>
      </c>
      <c r="H62" s="115">
        <v>430000</v>
      </c>
      <c r="I62" s="17">
        <v>30000</v>
      </c>
      <c r="J62" s="126"/>
    </row>
    <row r="63" spans="1:10" s="113" customFormat="1" x14ac:dyDescent="0.2">
      <c r="A63" s="78" t="s">
        <v>153</v>
      </c>
      <c r="B63" s="73"/>
      <c r="C63" s="73"/>
      <c r="D63" s="12">
        <f>D64</f>
        <v>300150</v>
      </c>
      <c r="E63" s="74" t="e">
        <f>D63/D87*100</f>
        <v>#REF!</v>
      </c>
      <c r="F63" s="75"/>
      <c r="G63" s="79">
        <f>G64</f>
        <v>100000</v>
      </c>
      <c r="H63" s="79">
        <f>H64</f>
        <v>280000</v>
      </c>
      <c r="I63" s="97">
        <f t="shared" ref="I63" si="13">I64</f>
        <v>100000</v>
      </c>
      <c r="J63" s="126">
        <f t="shared" si="7"/>
        <v>35.714285714285715</v>
      </c>
    </row>
    <row r="64" spans="1:10" s="113" customFormat="1" x14ac:dyDescent="0.2">
      <c r="A64" s="77"/>
      <c r="B64" s="25" t="s">
        <v>154</v>
      </c>
      <c r="C64" s="25" t="s">
        <v>155</v>
      </c>
      <c r="D64" s="16">
        <v>300150</v>
      </c>
      <c r="E64" s="22"/>
      <c r="F64" s="59"/>
      <c r="G64" s="107">
        <v>100000</v>
      </c>
      <c r="H64" s="115">
        <v>280000</v>
      </c>
      <c r="I64" s="17">
        <v>100000</v>
      </c>
      <c r="J64" s="126"/>
    </row>
    <row r="65" spans="1:10" s="113" customFormat="1" x14ac:dyDescent="0.2">
      <c r="A65" s="72" t="s">
        <v>156</v>
      </c>
      <c r="B65" s="73"/>
      <c r="C65" s="73"/>
      <c r="D65" s="12" t="e">
        <f>#REF!+D66+#REF!+D67+#REF!+#REF!</f>
        <v>#REF!</v>
      </c>
      <c r="E65" s="74" t="e">
        <f>D65/D87*100</f>
        <v>#REF!</v>
      </c>
      <c r="F65" s="75"/>
      <c r="G65" s="11">
        <f>G66+G67</f>
        <v>500000</v>
      </c>
      <c r="H65" s="11">
        <f>H66+H67</f>
        <v>220000</v>
      </c>
      <c r="I65" s="12">
        <f t="shared" ref="I65" si="14">I66+I67</f>
        <v>300000</v>
      </c>
      <c r="J65" s="126">
        <f t="shared" si="7"/>
        <v>136.36363636363637</v>
      </c>
    </row>
    <row r="66" spans="1:10" s="113" customFormat="1" x14ac:dyDescent="0.2">
      <c r="A66" s="76"/>
      <c r="B66" s="25" t="s">
        <v>157</v>
      </c>
      <c r="C66" s="25" t="s">
        <v>158</v>
      </c>
      <c r="D66" s="16"/>
      <c r="E66" s="22"/>
      <c r="F66" s="59"/>
      <c r="G66" s="107">
        <v>300000</v>
      </c>
      <c r="H66" s="115">
        <v>100000</v>
      </c>
      <c r="I66" s="17">
        <v>200000</v>
      </c>
      <c r="J66" s="126"/>
    </row>
    <row r="67" spans="1:10" s="113" customFormat="1" x14ac:dyDescent="0.2">
      <c r="A67" s="76"/>
      <c r="B67" s="25" t="s">
        <v>159</v>
      </c>
      <c r="C67" s="25"/>
      <c r="D67" s="16">
        <v>20000</v>
      </c>
      <c r="E67" s="22"/>
      <c r="F67" s="59" t="s">
        <v>160</v>
      </c>
      <c r="G67" s="107">
        <v>200000</v>
      </c>
      <c r="H67" s="115">
        <v>120000</v>
      </c>
      <c r="I67" s="17">
        <v>100000</v>
      </c>
      <c r="J67" s="126"/>
    </row>
    <row r="68" spans="1:10" s="113" customFormat="1" x14ac:dyDescent="0.2">
      <c r="A68" s="78" t="s">
        <v>161</v>
      </c>
      <c r="B68" s="73"/>
      <c r="C68" s="73"/>
      <c r="D68" s="9">
        <f>D69+D70+D71</f>
        <v>1421455</v>
      </c>
      <c r="E68" s="74" t="e">
        <f>D68/D87*100</f>
        <v>#REF!</v>
      </c>
      <c r="F68" s="75"/>
      <c r="G68" s="11">
        <f>G69+G70+G71</f>
        <v>1550000</v>
      </c>
      <c r="H68" s="11">
        <f>H69+H70+H71</f>
        <v>1456460</v>
      </c>
      <c r="I68" s="12">
        <f t="shared" ref="I68" si="15">I69+I70+I71</f>
        <v>2450000</v>
      </c>
      <c r="J68" s="126">
        <f t="shared" si="7"/>
        <v>168.2160855773588</v>
      </c>
    </row>
    <row r="69" spans="1:10" s="113" customFormat="1" x14ac:dyDescent="0.2">
      <c r="A69" s="77"/>
      <c r="B69" s="25" t="s">
        <v>162</v>
      </c>
      <c r="C69" s="25" t="s">
        <v>163</v>
      </c>
      <c r="D69" s="16">
        <v>221455</v>
      </c>
      <c r="E69" s="22"/>
      <c r="F69" s="59"/>
      <c r="G69" s="15">
        <v>250000</v>
      </c>
      <c r="H69" s="115">
        <v>256460</v>
      </c>
      <c r="I69" s="17">
        <v>1250000</v>
      </c>
      <c r="J69" s="126"/>
    </row>
    <row r="70" spans="1:10" s="113" customFormat="1" x14ac:dyDescent="0.2">
      <c r="A70" s="77"/>
      <c r="B70" s="25" t="s">
        <v>164</v>
      </c>
      <c r="C70" s="25" t="s">
        <v>165</v>
      </c>
      <c r="D70" s="16">
        <v>1200000</v>
      </c>
      <c r="E70" s="22"/>
      <c r="F70" s="59"/>
      <c r="G70" s="15">
        <v>1300000</v>
      </c>
      <c r="H70" s="115">
        <v>1200000</v>
      </c>
      <c r="I70" s="17">
        <v>1200000</v>
      </c>
      <c r="J70" s="126"/>
    </row>
    <row r="71" spans="1:10" s="113" customFormat="1" x14ac:dyDescent="0.2">
      <c r="A71" s="77"/>
      <c r="B71" s="25"/>
      <c r="C71" s="25"/>
      <c r="D71" s="16"/>
      <c r="E71" s="22"/>
      <c r="F71" s="59"/>
      <c r="G71" s="15"/>
      <c r="H71" s="115"/>
      <c r="I71" s="17"/>
      <c r="J71" s="126"/>
    </row>
    <row r="72" spans="1:10" s="113" customFormat="1" x14ac:dyDescent="0.2">
      <c r="A72" s="78" t="s">
        <v>166</v>
      </c>
      <c r="B72" s="73"/>
      <c r="C72" s="73"/>
      <c r="D72" s="9" t="e">
        <f>#REF!+#REF!</f>
        <v>#REF!</v>
      </c>
      <c r="E72" s="74" t="e">
        <f>D72/D87*100</f>
        <v>#REF!</v>
      </c>
      <c r="F72" s="75"/>
      <c r="G72" s="11">
        <f t="shared" ref="G72:H72" si="16">G73+G74</f>
        <v>7200000</v>
      </c>
      <c r="H72" s="11">
        <f t="shared" si="16"/>
        <v>11300000</v>
      </c>
      <c r="I72" s="12">
        <f t="shared" ref="I72" si="17">I73+I74</f>
        <v>7200000</v>
      </c>
      <c r="J72" s="126">
        <f t="shared" si="7"/>
        <v>63.716814159292035</v>
      </c>
    </row>
    <row r="73" spans="1:10" s="113" customFormat="1" x14ac:dyDescent="0.2">
      <c r="A73" s="77"/>
      <c r="B73" s="25" t="s">
        <v>167</v>
      </c>
      <c r="C73" s="25"/>
      <c r="D73" s="16"/>
      <c r="E73" s="22"/>
      <c r="F73" s="59"/>
      <c r="G73" s="107">
        <v>7200000</v>
      </c>
      <c r="H73" s="115">
        <v>11300000</v>
      </c>
      <c r="I73" s="17">
        <v>7200000</v>
      </c>
      <c r="J73" s="126"/>
    </row>
    <row r="74" spans="1:10" s="113" customFormat="1" x14ac:dyDescent="0.2">
      <c r="A74" s="77"/>
      <c r="B74" s="25"/>
      <c r="C74" s="25"/>
      <c r="D74" s="16"/>
      <c r="E74" s="22"/>
      <c r="F74" s="59"/>
      <c r="G74" s="108"/>
      <c r="H74" s="117"/>
      <c r="I74" s="109"/>
      <c r="J74" s="126"/>
    </row>
    <row r="75" spans="1:10" s="113" customFormat="1" x14ac:dyDescent="0.2">
      <c r="A75" s="78" t="s">
        <v>168</v>
      </c>
      <c r="B75" s="73"/>
      <c r="C75" s="73"/>
      <c r="D75" s="12">
        <f>D76</f>
        <v>0</v>
      </c>
      <c r="E75" s="74" t="e">
        <f>D75/D87*100</f>
        <v>#REF!</v>
      </c>
      <c r="F75" s="75"/>
      <c r="G75" s="79">
        <f>G76+G77</f>
        <v>400000</v>
      </c>
      <c r="H75" s="79">
        <f>H76+H77</f>
        <v>203000</v>
      </c>
      <c r="I75" s="97">
        <f t="shared" ref="I75" si="18">I76+I77</f>
        <v>150000</v>
      </c>
      <c r="J75" s="126">
        <f t="shared" si="7"/>
        <v>73.891625615763544</v>
      </c>
    </row>
    <row r="76" spans="1:10" s="113" customFormat="1" x14ac:dyDescent="0.2">
      <c r="A76" s="77"/>
      <c r="B76" s="25" t="s">
        <v>122</v>
      </c>
      <c r="C76" s="25"/>
      <c r="D76" s="16"/>
      <c r="E76" s="82"/>
      <c r="F76" s="59"/>
      <c r="G76" s="107">
        <v>400000</v>
      </c>
      <c r="H76" s="115">
        <v>203000</v>
      </c>
      <c r="I76" s="17">
        <v>150000</v>
      </c>
      <c r="J76" s="126"/>
    </row>
    <row r="77" spans="1:10" s="113" customFormat="1" x14ac:dyDescent="0.2">
      <c r="A77" s="77"/>
      <c r="B77" s="25"/>
      <c r="C77" s="25"/>
      <c r="D77" s="16"/>
      <c r="E77" s="82"/>
      <c r="F77" s="59"/>
      <c r="G77" s="107"/>
      <c r="H77" s="115"/>
      <c r="I77" s="17"/>
      <c r="J77" s="126"/>
    </row>
    <row r="78" spans="1:10" s="113" customFormat="1" x14ac:dyDescent="0.2">
      <c r="A78" s="83" t="s">
        <v>169</v>
      </c>
      <c r="B78" s="73"/>
      <c r="C78" s="73"/>
      <c r="D78" s="9" t="e">
        <f>D75+D72+#REF!+D68+#REF!+D65+D63+D61+D60+D55+D50+D49+D46+D39+D35+D34+D30+D26+D23</f>
        <v>#REF!</v>
      </c>
      <c r="E78" s="74" t="e">
        <f>D78/D87*100</f>
        <v>#REF!</v>
      </c>
      <c r="F78" s="75"/>
      <c r="G78" s="9">
        <f>G75+G72+G68+G65+G63+G61+G60+G55+G50+G49+G46+G39+G35+G34+G30+G26+G23</f>
        <v>60548000</v>
      </c>
      <c r="H78" s="73">
        <f>H75+H72+H68+H65+H63+H61+H60+H55+H50+H49+H46+H39+H35+H34+H30+H26+H23</f>
        <v>63546749</v>
      </c>
      <c r="I78" s="9">
        <f>I75+I72+I68+I65+I63+I61+I60+I55+I50+I49+I46+I39+I35+I34+I30+I26+I23</f>
        <v>63250000</v>
      </c>
      <c r="J78" s="126">
        <f t="shared" si="7"/>
        <v>99.533022531176229</v>
      </c>
    </row>
    <row r="79" spans="1:10" s="113" customFormat="1" x14ac:dyDescent="0.2">
      <c r="A79" s="83"/>
      <c r="B79" s="73"/>
      <c r="C79" s="73"/>
      <c r="D79" s="9"/>
      <c r="E79" s="74"/>
      <c r="F79" s="75"/>
      <c r="G79" s="98"/>
      <c r="H79" s="118"/>
      <c r="I79" s="98"/>
      <c r="J79" s="126"/>
    </row>
    <row r="80" spans="1:10" s="113" customFormat="1" x14ac:dyDescent="0.2">
      <c r="A80" s="83" t="s">
        <v>170</v>
      </c>
      <c r="B80" s="73"/>
      <c r="C80" s="73"/>
      <c r="D80" s="9"/>
      <c r="E80" s="74"/>
      <c r="F80" s="75"/>
      <c r="G80" s="98">
        <f>G78+G20</f>
        <v>102548000</v>
      </c>
      <c r="H80" s="118">
        <f>H78+H20</f>
        <v>105538669</v>
      </c>
      <c r="I80" s="98">
        <f>I78+I20</f>
        <v>108000000</v>
      </c>
      <c r="J80" s="126">
        <f t="shared" si="7"/>
        <v>102.33216035726204</v>
      </c>
    </row>
    <row r="81" spans="1:13" s="113" customFormat="1" x14ac:dyDescent="0.2">
      <c r="A81" s="78"/>
      <c r="B81" s="73"/>
      <c r="C81" s="73"/>
      <c r="D81" s="12"/>
      <c r="E81" s="74"/>
      <c r="F81" s="75"/>
      <c r="G81" s="107"/>
      <c r="H81" s="115"/>
      <c r="I81" s="17"/>
      <c r="J81" s="126"/>
    </row>
    <row r="82" spans="1:13" s="113" customFormat="1" x14ac:dyDescent="0.2">
      <c r="A82" s="83" t="s">
        <v>171</v>
      </c>
      <c r="B82" s="73"/>
      <c r="C82" s="73"/>
      <c r="D82" s="12">
        <v>11595762</v>
      </c>
      <c r="E82" s="74" t="e">
        <f>D82/D87*100</f>
        <v>#REF!</v>
      </c>
      <c r="F82" s="75"/>
      <c r="G82" s="79">
        <f>G83</f>
        <v>13452000</v>
      </c>
      <c r="H82" s="79">
        <f>H83</f>
        <v>5835638</v>
      </c>
      <c r="I82" s="97">
        <f t="shared" ref="I82" si="19">I83</f>
        <v>7000000</v>
      </c>
      <c r="J82" s="126">
        <f t="shared" si="7"/>
        <v>119.95260843801483</v>
      </c>
    </row>
    <row r="83" spans="1:13" s="113" customFormat="1" x14ac:dyDescent="0.2">
      <c r="A83" s="84"/>
      <c r="B83" s="13" t="s">
        <v>172</v>
      </c>
      <c r="C83" s="26"/>
      <c r="D83" s="12"/>
      <c r="E83" s="26"/>
      <c r="F83" s="85"/>
      <c r="G83" s="107">
        <v>13452000</v>
      </c>
      <c r="H83" s="115">
        <v>5835638</v>
      </c>
      <c r="I83" s="17">
        <v>7000000</v>
      </c>
      <c r="J83" s="126"/>
    </row>
    <row r="84" spans="1:13" s="113" customFormat="1" x14ac:dyDescent="0.4">
      <c r="A84" s="110"/>
      <c r="B84" s="8"/>
      <c r="C84" s="26"/>
      <c r="D84" s="12"/>
      <c r="E84" s="26"/>
      <c r="F84" s="85"/>
      <c r="G84" s="107"/>
      <c r="H84" s="115"/>
      <c r="I84" s="17"/>
      <c r="J84" s="126"/>
    </row>
    <row r="85" spans="1:13" s="113" customFormat="1" x14ac:dyDescent="0.2">
      <c r="A85" s="83" t="s">
        <v>173</v>
      </c>
      <c r="B85" s="8"/>
      <c r="C85" s="26"/>
      <c r="D85" s="9">
        <f>D82</f>
        <v>11595762</v>
      </c>
      <c r="E85" s="74" t="e">
        <f>D85/D87*100</f>
        <v>#REF!</v>
      </c>
      <c r="F85" s="85"/>
      <c r="G85" s="11">
        <f>G82</f>
        <v>13452000</v>
      </c>
      <c r="H85" s="11">
        <f>H82</f>
        <v>5835638</v>
      </c>
      <c r="I85" s="12">
        <f t="shared" ref="I85" si="20">I82</f>
        <v>7000000</v>
      </c>
      <c r="J85" s="126">
        <f t="shared" si="7"/>
        <v>119.95260843801483</v>
      </c>
      <c r="K85" s="113" t="s">
        <v>81</v>
      </c>
    </row>
    <row r="86" spans="1:13" s="113" customFormat="1" x14ac:dyDescent="0.4">
      <c r="A86" s="110"/>
      <c r="B86" s="8"/>
      <c r="C86" s="26"/>
      <c r="D86" s="12"/>
      <c r="E86" s="26"/>
      <c r="F86" s="85"/>
      <c r="G86" s="15"/>
      <c r="H86" s="115"/>
      <c r="I86" s="16"/>
      <c r="J86" s="126"/>
    </row>
    <row r="87" spans="1:13" s="113" customFormat="1" ht="15" thickBot="1" x14ac:dyDescent="0.25">
      <c r="A87" s="86" t="s">
        <v>174</v>
      </c>
      <c r="B87" s="44"/>
      <c r="C87" s="111"/>
      <c r="D87" s="87" t="e">
        <f>D85+D78</f>
        <v>#REF!</v>
      </c>
      <c r="E87" s="88">
        <v>100</v>
      </c>
      <c r="F87" s="89"/>
      <c r="G87" s="47">
        <f>G85+G78+G20</f>
        <v>116000000</v>
      </c>
      <c r="H87" s="47">
        <f>H85+H78+H20</f>
        <v>111374307</v>
      </c>
      <c r="I87" s="102">
        <f t="shared" ref="I87" si="21">I85+I78+I20</f>
        <v>115000000</v>
      </c>
      <c r="J87" s="127">
        <f t="shared" si="7"/>
        <v>103.25541239955818</v>
      </c>
    </row>
    <row r="88" spans="1:13" x14ac:dyDescent="0.4">
      <c r="A88" s="90"/>
      <c r="B88" s="94"/>
      <c r="C88" s="90"/>
      <c r="E88" s="90"/>
      <c r="G88" s="93"/>
      <c r="H88" s="93"/>
      <c r="I88" s="103"/>
      <c r="K88" s="52" t="s">
        <v>81</v>
      </c>
    </row>
    <row r="89" spans="1:13" x14ac:dyDescent="0.4">
      <c r="A89" s="90"/>
      <c r="B89" s="94"/>
      <c r="C89" s="90"/>
      <c r="D89" s="90"/>
      <c r="E89" s="90"/>
      <c r="F89" s="90"/>
      <c r="G89" s="94"/>
      <c r="H89" s="94"/>
      <c r="I89" s="104"/>
      <c r="J89" s="129"/>
    </row>
    <row r="90" spans="1:13" x14ac:dyDescent="0.4">
      <c r="A90" s="90"/>
      <c r="B90" s="94"/>
      <c r="C90" s="90"/>
      <c r="E90" s="90"/>
      <c r="G90" s="93"/>
      <c r="H90" s="93"/>
      <c r="I90" s="103"/>
    </row>
    <row r="96" spans="1:13" x14ac:dyDescent="0.4">
      <c r="M96" s="52" t="s">
        <v>81</v>
      </c>
    </row>
    <row r="102" spans="4:10" x14ac:dyDescent="0.4">
      <c r="D102" s="52"/>
      <c r="F102" s="52"/>
      <c r="G102" s="96"/>
      <c r="H102" s="96"/>
      <c r="I102" s="106"/>
      <c r="J102" s="129"/>
    </row>
    <row r="103" spans="4:10" x14ac:dyDescent="0.4">
      <c r="D103" s="52"/>
      <c r="F103" s="52"/>
      <c r="G103" s="96"/>
      <c r="H103" s="96"/>
      <c r="I103" s="106"/>
      <c r="J103" s="129"/>
    </row>
    <row r="104" spans="4:10" x14ac:dyDescent="0.4">
      <c r="D104" s="52"/>
      <c r="F104" s="52"/>
      <c r="G104" s="96"/>
      <c r="H104" s="96"/>
      <c r="I104" s="106"/>
      <c r="J104" s="129"/>
    </row>
    <row r="105" spans="4:10" x14ac:dyDescent="0.4">
      <c r="D105" s="52"/>
      <c r="F105" s="52"/>
      <c r="G105" s="96"/>
      <c r="H105" s="96"/>
      <c r="I105" s="106"/>
      <c r="J105" s="129"/>
    </row>
    <row r="106" spans="4:10" x14ac:dyDescent="0.4">
      <c r="D106" s="52"/>
      <c r="F106" s="52"/>
      <c r="G106" s="96"/>
      <c r="H106" s="96"/>
      <c r="I106" s="106"/>
      <c r="J106" s="129"/>
    </row>
    <row r="107" spans="4:10" x14ac:dyDescent="0.4">
      <c r="D107" s="52"/>
      <c r="F107" s="52"/>
      <c r="G107" s="96"/>
      <c r="H107" s="96"/>
      <c r="I107" s="106"/>
      <c r="J107" s="129"/>
    </row>
  </sheetData>
  <mergeCells count="10">
    <mergeCell ref="A17:J17"/>
    <mergeCell ref="B19:C19"/>
    <mergeCell ref="A20:C20"/>
    <mergeCell ref="A22:J22"/>
    <mergeCell ref="A1:J1"/>
    <mergeCell ref="A3:J3"/>
    <mergeCell ref="A4:A9"/>
    <mergeCell ref="B9:C9"/>
    <mergeCell ref="B16:C16"/>
    <mergeCell ref="A10:A16"/>
  </mergeCells>
  <phoneticPr fontId="3" type="noConversion"/>
  <pageMargins left="0.25" right="0.25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수입</vt:lpstr>
      <vt:lpstr>지출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2020-02-07T01:14:17Z</dcterms:modified>
</cp:coreProperties>
</file>