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수입" sheetId="6" r:id="rId1"/>
    <sheet name="지출" sheetId="7" r:id="rId2"/>
  </sheets>
  <calcPr calcId="145621"/>
</workbook>
</file>

<file path=xl/calcChain.xml><?xml version="1.0" encoding="utf-8"?>
<calcChain xmlns="http://schemas.openxmlformats.org/spreadsheetml/2006/main">
  <c r="H72" i="7" l="1"/>
  <c r="G72" i="7"/>
  <c r="H50" i="7"/>
  <c r="G50" i="7"/>
  <c r="H45" i="7"/>
  <c r="G45" i="7"/>
  <c r="H38" i="7"/>
  <c r="G38" i="7"/>
  <c r="H17" i="7"/>
  <c r="G17" i="7"/>
  <c r="G70" i="7" l="1"/>
  <c r="D70" i="7"/>
  <c r="H62" i="7"/>
  <c r="G62" i="7"/>
  <c r="D62" i="7"/>
  <c r="H59" i="7"/>
  <c r="G59" i="7"/>
  <c r="D59" i="7"/>
  <c r="H55" i="7"/>
  <c r="G55" i="7"/>
  <c r="D55" i="7"/>
  <c r="D50" i="7"/>
  <c r="H48" i="7"/>
  <c r="G48" i="7"/>
  <c r="D48" i="7"/>
  <c r="D45" i="7"/>
  <c r="D38" i="7"/>
  <c r="H33" i="7"/>
  <c r="G33" i="7"/>
  <c r="D33" i="7"/>
  <c r="H29" i="7"/>
  <c r="G29" i="7"/>
  <c r="D29" i="7"/>
  <c r="H22" i="7"/>
  <c r="G22" i="7"/>
  <c r="D22" i="7"/>
  <c r="D17" i="7"/>
  <c r="H12" i="7"/>
  <c r="G12" i="7"/>
  <c r="D12" i="7"/>
  <c r="H6" i="7"/>
  <c r="G6" i="7"/>
  <c r="D6" i="7"/>
  <c r="H3" i="7"/>
  <c r="G3" i="7"/>
  <c r="D3" i="7"/>
  <c r="E3" i="7" s="1"/>
  <c r="H27" i="6"/>
  <c r="G27" i="6"/>
  <c r="D27" i="6"/>
  <c r="H21" i="6"/>
  <c r="G21" i="6"/>
  <c r="D21" i="6"/>
  <c r="H17" i="6"/>
  <c r="G17" i="6"/>
  <c r="D17" i="6"/>
  <c r="E17" i="6" s="1"/>
  <c r="H11" i="6"/>
  <c r="G11" i="6"/>
  <c r="H7" i="6"/>
  <c r="G7" i="6"/>
  <c r="D7" i="6"/>
  <c r="H3" i="6"/>
  <c r="G3" i="6"/>
  <c r="D31" i="6" l="1"/>
  <c r="G6" i="6"/>
  <c r="H6" i="6"/>
  <c r="H31" i="6" s="1"/>
  <c r="H33" i="6" s="1"/>
  <c r="G16" i="6"/>
  <c r="G31" i="6" s="1"/>
  <c r="G33" i="6" s="1"/>
  <c r="H16" i="6"/>
  <c r="G65" i="7"/>
  <c r="H65" i="7"/>
  <c r="D65" i="7"/>
  <c r="E31" i="6"/>
  <c r="E3" i="6"/>
  <c r="E26" i="6"/>
  <c r="D33" i="6"/>
  <c r="E27" i="6"/>
  <c r="E21" i="6"/>
  <c r="E7" i="6"/>
  <c r="D72" i="7" l="1"/>
  <c r="E67" i="7" l="1"/>
  <c r="E44" i="7"/>
  <c r="E45" i="7"/>
  <c r="E38" i="7"/>
  <c r="E32" i="7"/>
  <c r="E22" i="7"/>
  <c r="E16" i="7"/>
  <c r="E12" i="7"/>
  <c r="E59" i="7"/>
  <c r="E55" i="7"/>
  <c r="E50" i="7"/>
  <c r="E29" i="7"/>
  <c r="E48" i="7"/>
  <c r="E62" i="7"/>
  <c r="E17" i="7"/>
  <c r="E6" i="7"/>
  <c r="E70" i="7"/>
  <c r="E33" i="7"/>
  <c r="E65" i="7"/>
</calcChain>
</file>

<file path=xl/sharedStrings.xml><?xml version="1.0" encoding="utf-8"?>
<sst xmlns="http://schemas.openxmlformats.org/spreadsheetml/2006/main" count="163" uniqueCount="154">
  <si>
    <t>%</t>
  </si>
  <si>
    <t>입     회     비</t>
  </si>
  <si>
    <t>년     회     비</t>
  </si>
  <si>
    <t>국  고    보 조</t>
  </si>
  <si>
    <t>한  국   장  총</t>
  </si>
  <si>
    <t>공동모금회</t>
    <phoneticPr fontId="4" type="noConversion"/>
  </si>
  <si>
    <t>장애인고용공단</t>
  </si>
  <si>
    <t>280,000*12</t>
    <phoneticPr fontId="4" type="noConversion"/>
  </si>
  <si>
    <t>4대보험</t>
    <phoneticPr fontId="4" type="noConversion"/>
  </si>
  <si>
    <t>팀장,과장</t>
    <phoneticPr fontId="4" type="noConversion"/>
  </si>
  <si>
    <t>판공비</t>
    <phoneticPr fontId="4" type="noConversion"/>
  </si>
  <si>
    <t>이사장</t>
    <phoneticPr fontId="4" type="noConversion"/>
  </si>
  <si>
    <t>500,000*12</t>
    <phoneticPr fontId="6" type="noConversion"/>
  </si>
  <si>
    <t>8.연     료     비</t>
    <phoneticPr fontId="4" type="noConversion"/>
  </si>
  <si>
    <t>난방비</t>
    <phoneticPr fontId="4" type="noConversion"/>
  </si>
  <si>
    <t>난방유</t>
    <phoneticPr fontId="4" type="noConversion"/>
  </si>
  <si>
    <t>9.제  세  공과금</t>
    <phoneticPr fontId="4" type="noConversion"/>
  </si>
  <si>
    <t>150,000*12</t>
    <phoneticPr fontId="6" type="noConversion"/>
  </si>
  <si>
    <t>전기료</t>
    <phoneticPr fontId="4" type="noConversion"/>
  </si>
  <si>
    <t>37,500*12</t>
    <phoneticPr fontId="4" type="noConversion"/>
  </si>
  <si>
    <t>수수료</t>
    <phoneticPr fontId="4" type="noConversion"/>
  </si>
  <si>
    <t>송금,서류발급</t>
    <phoneticPr fontId="4" type="noConversion"/>
  </si>
  <si>
    <t>50,000*12</t>
    <phoneticPr fontId="4" type="noConversion"/>
  </si>
  <si>
    <t>환수금</t>
    <phoneticPr fontId="6" type="noConversion"/>
  </si>
  <si>
    <t>국고보조금액</t>
    <phoneticPr fontId="6" type="noConversion"/>
  </si>
  <si>
    <t>비품관리비</t>
    <phoneticPr fontId="4" type="noConversion"/>
  </si>
  <si>
    <t>정수기</t>
    <phoneticPr fontId="4" type="noConversion"/>
  </si>
  <si>
    <t>13,000*12</t>
    <phoneticPr fontId="4" type="noConversion"/>
  </si>
  <si>
    <t>토너,잉크</t>
    <phoneticPr fontId="4" type="noConversion"/>
  </si>
  <si>
    <t>50,000*3</t>
    <phoneticPr fontId="4" type="noConversion"/>
  </si>
  <si>
    <t>사무용품비</t>
    <phoneticPr fontId="4" type="noConversion"/>
  </si>
  <si>
    <t>복사용지외</t>
    <phoneticPr fontId="4" type="noConversion"/>
  </si>
  <si>
    <t>20,000*5</t>
    <phoneticPr fontId="4" type="noConversion"/>
  </si>
  <si>
    <t>소모품비</t>
    <phoneticPr fontId="4" type="noConversion"/>
  </si>
  <si>
    <t>커피외</t>
    <phoneticPr fontId="4" type="noConversion"/>
  </si>
  <si>
    <t>12,500*12</t>
    <phoneticPr fontId="4" type="noConversion"/>
  </si>
  <si>
    <t>11.수  선   비</t>
    <phoneticPr fontId="4" type="noConversion"/>
  </si>
  <si>
    <t>10.소 모 품  비</t>
    <phoneticPr fontId="4" type="noConversion"/>
  </si>
  <si>
    <t>12.도서 인쇄 비</t>
    <phoneticPr fontId="4" type="noConversion"/>
  </si>
  <si>
    <t>1.지원금(사업)</t>
    <phoneticPr fontId="3" type="noConversion"/>
  </si>
  <si>
    <t>2.지원금(운영비)</t>
    <phoneticPr fontId="3" type="noConversion"/>
  </si>
  <si>
    <t xml:space="preserve">      운영비</t>
    <phoneticPr fontId="3" type="noConversion"/>
  </si>
  <si>
    <t>A 지원금</t>
    <phoneticPr fontId="6" type="noConversion"/>
  </si>
  <si>
    <t>B.자체 수입</t>
    <phoneticPr fontId="3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</si>
  <si>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</si>
  <si>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</si>
  <si>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</si>
  <si>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2015년 실적</t>
    <phoneticPr fontId="4" type="noConversion"/>
  </si>
  <si>
    <t>산출    내역</t>
    <phoneticPr fontId="4" type="noConversion"/>
  </si>
  <si>
    <t>2018년 계획</t>
    <phoneticPr fontId="3" type="noConversion"/>
  </si>
  <si>
    <t>2018년 실적</t>
    <phoneticPr fontId="3" type="noConversion"/>
  </si>
  <si>
    <t>전년도 이월금(A)</t>
    <phoneticPr fontId="4" type="noConversion"/>
  </si>
  <si>
    <t>방문교육</t>
    <phoneticPr fontId="4" type="noConversion"/>
  </si>
  <si>
    <t>재활교육</t>
    <phoneticPr fontId="4" type="noConversion"/>
  </si>
  <si>
    <t>고용노동부</t>
    <phoneticPr fontId="3" type="noConversion"/>
  </si>
  <si>
    <t>1.회           비</t>
    <phoneticPr fontId="3" type="noConversion"/>
  </si>
  <si>
    <t>20,000*15명</t>
    <phoneticPr fontId="4" type="noConversion"/>
  </si>
  <si>
    <t>30,000*170명</t>
    <phoneticPr fontId="4" type="noConversion"/>
  </si>
  <si>
    <t xml:space="preserve">    단체 회비</t>
    <phoneticPr fontId="4" type="noConversion"/>
  </si>
  <si>
    <t>1.800.000*12</t>
    <phoneticPr fontId="6" type="noConversion"/>
  </si>
  <si>
    <t>2.특별 회비</t>
    <phoneticPr fontId="4" type="noConversion"/>
  </si>
  <si>
    <t>이사회</t>
    <phoneticPr fontId="4" type="noConversion"/>
  </si>
  <si>
    <t>이사회비</t>
    <phoneticPr fontId="4" type="noConversion"/>
  </si>
  <si>
    <t>500,000*12</t>
    <phoneticPr fontId="4" type="noConversion"/>
  </si>
  <si>
    <t xml:space="preserve">회    원  </t>
    <phoneticPr fontId="4" type="noConversion"/>
  </si>
  <si>
    <t>정     기</t>
    <phoneticPr fontId="4" type="noConversion"/>
  </si>
  <si>
    <t>500.000*12</t>
    <phoneticPr fontId="4" type="noConversion"/>
  </si>
  <si>
    <t>수    시</t>
    <phoneticPr fontId="4" type="noConversion"/>
  </si>
  <si>
    <t>3.수익사업</t>
    <phoneticPr fontId="6" type="noConversion"/>
  </si>
  <si>
    <t>4.이자수입</t>
    <phoneticPr fontId="6" type="noConversion"/>
  </si>
  <si>
    <t>5.기타수입</t>
    <phoneticPr fontId="4" type="noConversion"/>
  </si>
  <si>
    <t xml:space="preserve">    직원4대보험예수금</t>
    <phoneticPr fontId="3" type="noConversion"/>
  </si>
  <si>
    <t xml:space="preserve">    잡수입</t>
    <phoneticPr fontId="6" type="noConversion"/>
  </si>
  <si>
    <t xml:space="preserve">계(B) </t>
    <phoneticPr fontId="4" type="noConversion"/>
  </si>
  <si>
    <t>합     계(A+B)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</si>
  <si>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</si>
  <si>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</si>
  <si>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</si>
  <si>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2015년 실적</t>
    <phoneticPr fontId="4" type="noConversion"/>
  </si>
  <si>
    <t>%</t>
    <phoneticPr fontId="4" type="noConversion"/>
  </si>
  <si>
    <t>산출    내역</t>
    <phoneticPr fontId="4" type="noConversion"/>
  </si>
  <si>
    <t>2018년 계획</t>
    <phoneticPr fontId="3" type="noConversion"/>
  </si>
  <si>
    <t>2018년 실적</t>
    <phoneticPr fontId="3" type="noConversion"/>
  </si>
  <si>
    <t>월급여</t>
    <phoneticPr fontId="4" type="noConversion"/>
  </si>
  <si>
    <t>인쇄비</t>
    <phoneticPr fontId="4" type="noConversion"/>
  </si>
  <si>
    <t>박순덕</t>
    <phoneticPr fontId="4" type="noConversion"/>
  </si>
  <si>
    <t>1,260,000*12</t>
    <phoneticPr fontId="4" type="noConversion"/>
  </si>
  <si>
    <t>2.복 리  후생비</t>
    <phoneticPr fontId="4" type="noConversion"/>
  </si>
  <si>
    <t>퇴직금</t>
    <phoneticPr fontId="4" type="noConversion"/>
  </si>
  <si>
    <t>196,000*12</t>
    <phoneticPr fontId="4" type="noConversion"/>
  </si>
  <si>
    <t>4대보험</t>
    <phoneticPr fontId="4" type="noConversion"/>
  </si>
  <si>
    <t>162,500*12</t>
    <phoneticPr fontId="4" type="noConversion"/>
  </si>
  <si>
    <t>식대</t>
    <phoneticPr fontId="4" type="noConversion"/>
  </si>
  <si>
    <t>100,000*2*12</t>
    <phoneticPr fontId="4" type="noConversion"/>
  </si>
  <si>
    <t>교통비</t>
    <phoneticPr fontId="3" type="noConversion"/>
  </si>
  <si>
    <t>명절 떡값</t>
    <phoneticPr fontId="4" type="noConversion"/>
  </si>
  <si>
    <t>구정,추석</t>
    <phoneticPr fontId="4" type="noConversion"/>
  </si>
  <si>
    <t>700,000*2회</t>
    <phoneticPr fontId="4" type="noConversion"/>
  </si>
  <si>
    <t>3.회 의 비</t>
    <phoneticPr fontId="4" type="noConversion"/>
  </si>
  <si>
    <t>총회, 송년모임</t>
    <phoneticPr fontId="4" type="noConversion"/>
  </si>
  <si>
    <t>총회,송년 각500,000</t>
    <phoneticPr fontId="4" type="noConversion"/>
  </si>
  <si>
    <t>이사회</t>
    <phoneticPr fontId="4" type="noConversion"/>
  </si>
  <si>
    <t>50,000*2</t>
    <phoneticPr fontId="4" type="noConversion"/>
  </si>
  <si>
    <t>월례회</t>
    <phoneticPr fontId="4" type="noConversion"/>
  </si>
  <si>
    <t>250,000*7</t>
    <phoneticPr fontId="4" type="noConversion"/>
  </si>
  <si>
    <t>4.임   차  료</t>
    <phoneticPr fontId="4" type="noConversion"/>
  </si>
  <si>
    <t>5.통 신 운 송 비</t>
    <phoneticPr fontId="4" type="noConversion"/>
  </si>
  <si>
    <t>통신비</t>
    <phoneticPr fontId="4" type="noConversion"/>
  </si>
  <si>
    <t>전화.인터넷</t>
    <phoneticPr fontId="4" type="noConversion"/>
  </si>
  <si>
    <t>50000*12</t>
    <phoneticPr fontId="4" type="noConversion"/>
  </si>
  <si>
    <t>홈페이지</t>
    <phoneticPr fontId="4" type="noConversion"/>
  </si>
  <si>
    <t>우편</t>
    <phoneticPr fontId="4" type="noConversion"/>
  </si>
  <si>
    <t>6.임 직원 여 비</t>
    <phoneticPr fontId="4" type="noConversion"/>
  </si>
  <si>
    <t>지부순방</t>
    <phoneticPr fontId="4" type="noConversion"/>
  </si>
  <si>
    <t>진주</t>
    <phoneticPr fontId="4" type="noConversion"/>
  </si>
  <si>
    <t>진주,강릉4회*150,000</t>
    <phoneticPr fontId="4" type="noConversion"/>
  </si>
  <si>
    <t>부산,대구,대전</t>
    <phoneticPr fontId="4" type="noConversion"/>
  </si>
  <si>
    <t>부산,대구,대전1회</t>
    <phoneticPr fontId="4" type="noConversion"/>
  </si>
  <si>
    <t>광주</t>
    <phoneticPr fontId="6" type="noConversion"/>
  </si>
  <si>
    <t>광주,전주*2회</t>
    <phoneticPr fontId="6" type="noConversion"/>
  </si>
  <si>
    <t>지도자대회</t>
    <phoneticPr fontId="4" type="noConversion"/>
  </si>
  <si>
    <t>150,00*2</t>
    <phoneticPr fontId="6" type="noConversion"/>
  </si>
  <si>
    <t>기타</t>
    <phoneticPr fontId="3" type="noConversion"/>
  </si>
  <si>
    <t>7.업무  추진비</t>
    <phoneticPr fontId="4" type="noConversion"/>
  </si>
  <si>
    <t>13.비품 구입비</t>
    <phoneticPr fontId="4" type="noConversion"/>
  </si>
  <si>
    <t>사무기기</t>
    <phoneticPr fontId="4" type="noConversion"/>
  </si>
  <si>
    <t>프린트기외</t>
    <phoneticPr fontId="4" type="noConversion"/>
  </si>
  <si>
    <t>14.교육세미나비</t>
    <phoneticPr fontId="4" type="noConversion"/>
  </si>
  <si>
    <t>교육비</t>
    <phoneticPr fontId="4" type="noConversion"/>
  </si>
  <si>
    <t>지부모임</t>
    <phoneticPr fontId="4" type="noConversion"/>
  </si>
  <si>
    <t>교육비</t>
    <phoneticPr fontId="6" type="noConversion"/>
  </si>
  <si>
    <t>직원교육비</t>
    <phoneticPr fontId="6" type="noConversion"/>
  </si>
  <si>
    <t>15.회비</t>
    <phoneticPr fontId="4" type="noConversion"/>
  </si>
  <si>
    <t>국제단체</t>
    <phoneticPr fontId="4" type="noConversion"/>
  </si>
  <si>
    <t>아태장루협회</t>
    <phoneticPr fontId="4" type="noConversion"/>
  </si>
  <si>
    <t>국내단체</t>
    <phoneticPr fontId="4" type="noConversion"/>
  </si>
  <si>
    <t>장총</t>
    <phoneticPr fontId="4" type="noConversion"/>
  </si>
  <si>
    <t xml:space="preserve">16.적립금 </t>
    <phoneticPr fontId="4" type="noConversion"/>
  </si>
  <si>
    <t>재활요양 적립금</t>
    <phoneticPr fontId="3" type="noConversion"/>
  </si>
  <si>
    <t>17. 예비비</t>
    <phoneticPr fontId="4" type="noConversion"/>
  </si>
  <si>
    <t>계(B)</t>
    <phoneticPr fontId="4" type="noConversion"/>
  </si>
  <si>
    <t xml:space="preserve">  이월금</t>
    <phoneticPr fontId="4" type="noConversion"/>
  </si>
  <si>
    <t xml:space="preserve">2018년도 지출 </t>
    <phoneticPr fontId="4" type="noConversion"/>
  </si>
  <si>
    <t xml:space="preserve">2018년도 수입  </t>
    <phoneticPr fontId="4" type="noConversion"/>
  </si>
  <si>
    <t>1.급         료</t>
    <phoneticPr fontId="4" type="noConversion"/>
  </si>
  <si>
    <t>전희숙</t>
    <phoneticPr fontId="4" type="noConversion"/>
  </si>
  <si>
    <t>피부관리용품</t>
    <phoneticPr fontId="3" type="noConversion"/>
  </si>
  <si>
    <t>동영상제작</t>
    <phoneticPr fontId="3" type="noConversion"/>
  </si>
  <si>
    <t>회보발송비</t>
    <phoneticPr fontId="3" type="noConversion"/>
  </si>
  <si>
    <t>워크샾</t>
    <phoneticPr fontId="3" type="noConversion"/>
  </si>
  <si>
    <t>합    계(A+B)</t>
    <phoneticPr fontId="4" type="noConversion"/>
  </si>
  <si>
    <t>계(A)</t>
    <phoneticPr fontId="4" type="noConversion"/>
  </si>
  <si>
    <t>우   편</t>
    <phoneticPr fontId="3" type="noConversion"/>
  </si>
  <si>
    <t>회   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</si>
</sst>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"/>
    <numFmt numFmtId="177" formatCode="0.0"/>
    <numFmt numFmtId="178" formatCode="#,##0_);[Red]\(#,##0\)"/>
    <numFmt numFmtId="179" formatCode="0_ "/>
    <numFmt numFmtId="180" formatCode="0.0_ "/>
  </numFmts>
  <fonts count="16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4"/>
      <name val="굴림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2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2"/>
      <name val="굴림"/>
      <family val="3"/>
      <charset val="129"/>
    </font>
    <font>
      <sz val="11"/>
      <name val="돋움"/>
      <family val="3"/>
      <charset val="129"/>
    </font>
    <font>
      <b/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3">
    <xf numFmtId="0" fontId="0" fillId="0" borderId="0" xfId="0"/>
    <xf numFmtId="0" fontId="5" fillId="0" borderId="0" xfId="0" applyFont="1" applyAlignment="1">
      <alignment vertical="center"/>
    </xf>
    <xf numFmtId="176" fontId="7" fillId="0" borderId="9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center" vertical="center"/>
    </xf>
    <xf numFmtId="41" fontId="7" fillId="0" borderId="9" xfId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8" fontId="7" fillId="0" borderId="9" xfId="0" applyNumberFormat="1" applyFont="1" applyBorder="1" applyAlignment="1" applyProtection="1">
      <alignment vertical="center"/>
    </xf>
    <xf numFmtId="179" fontId="7" fillId="0" borderId="9" xfId="2" applyNumberFormat="1" applyFont="1" applyBorder="1" applyProtection="1">
      <alignment vertical="center"/>
    </xf>
    <xf numFmtId="176" fontId="7" fillId="0" borderId="9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 applyProtection="1">
      <alignment vertical="center"/>
    </xf>
    <xf numFmtId="176" fontId="7" fillId="0" borderId="9" xfId="0" applyNumberFormat="1" applyFont="1" applyBorder="1" applyAlignment="1">
      <alignment vertical="center"/>
    </xf>
    <xf numFmtId="177" fontId="7" fillId="0" borderId="9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 applyProtection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8" fontId="8" fillId="0" borderId="13" xfId="0" applyNumberFormat="1" applyFont="1" applyBorder="1" applyAlignment="1" applyProtection="1">
      <alignment vertical="center"/>
    </xf>
    <xf numFmtId="177" fontId="8" fillId="0" borderId="13" xfId="0" applyNumberFormat="1" applyFont="1" applyBorder="1" applyAlignment="1">
      <alignment horizontal="center" vertical="center"/>
    </xf>
    <xf numFmtId="41" fontId="11" fillId="0" borderId="0" xfId="1" applyFont="1">
      <alignment vertical="center"/>
    </xf>
    <xf numFmtId="178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 wrapText="1"/>
    </xf>
    <xf numFmtId="41" fontId="8" fillId="0" borderId="5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1" fontId="10" fillId="0" borderId="6" xfId="1" applyFont="1" applyBorder="1">
      <alignment vertical="center"/>
    </xf>
    <xf numFmtId="0" fontId="9" fillId="0" borderId="0" xfId="0" applyFont="1" applyAlignment="1">
      <alignment vertical="center"/>
    </xf>
    <xf numFmtId="0" fontId="13" fillId="0" borderId="8" xfId="0" applyFont="1" applyBorder="1" applyAlignment="1">
      <alignment wrapText="1"/>
    </xf>
    <xf numFmtId="176" fontId="8" fillId="0" borderId="9" xfId="0" applyNumberFormat="1" applyFont="1" applyBorder="1" applyAlignment="1">
      <alignment horizontal="center" vertical="center"/>
    </xf>
    <xf numFmtId="41" fontId="8" fillId="0" borderId="9" xfId="1" applyFont="1" applyBorder="1" applyAlignment="1">
      <alignment horizontal="right" vertical="center"/>
    </xf>
    <xf numFmtId="180" fontId="8" fillId="0" borderId="9" xfId="2" applyNumberFormat="1" applyFont="1" applyBorder="1" applyProtection="1">
      <alignment vertical="center"/>
    </xf>
    <xf numFmtId="0" fontId="14" fillId="0" borderId="8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41" fontId="9" fillId="0" borderId="10" xfId="1" applyFont="1" applyBorder="1">
      <alignment vertical="center"/>
    </xf>
    <xf numFmtId="0" fontId="13" fillId="0" borderId="8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41" fontId="8" fillId="0" borderId="10" xfId="1" applyFont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41" fontId="9" fillId="0" borderId="9" xfId="1" applyFont="1" applyBorder="1">
      <alignment vertical="center"/>
    </xf>
    <xf numFmtId="176" fontId="8" fillId="0" borderId="9" xfId="0" applyNumberFormat="1" applyFont="1" applyBorder="1" applyAlignment="1">
      <alignment horizontal="right" vertical="center"/>
    </xf>
    <xf numFmtId="180" fontId="7" fillId="0" borderId="9" xfId="2" applyNumberFormat="1" applyFont="1" applyBorder="1" applyProtection="1">
      <alignment vertical="center"/>
    </xf>
    <xf numFmtId="0" fontId="13" fillId="0" borderId="8" xfId="0" applyFont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8" fillId="0" borderId="1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3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vertical="center"/>
    </xf>
    <xf numFmtId="176" fontId="8" fillId="0" borderId="13" xfId="0" applyNumberFormat="1" applyFont="1" applyBorder="1" applyAlignment="1">
      <alignment horizontal="right" vertical="center"/>
    </xf>
    <xf numFmtId="180" fontId="8" fillId="0" borderId="13" xfId="2" applyNumberFormat="1" applyFont="1" applyBorder="1" applyProtection="1">
      <alignment vertical="center"/>
    </xf>
    <xf numFmtId="0" fontId="8" fillId="0" borderId="14" xfId="0" applyFont="1" applyBorder="1" applyAlignment="1">
      <alignment vertical="center"/>
    </xf>
    <xf numFmtId="41" fontId="8" fillId="0" borderId="13" xfId="1" applyFont="1" applyBorder="1" applyAlignment="1">
      <alignment horizontal="right" vertical="center"/>
    </xf>
    <xf numFmtId="41" fontId="7" fillId="0" borderId="0" xfId="1" applyFont="1" applyAlignment="1">
      <alignment horizontal="right" vertical="center"/>
    </xf>
    <xf numFmtId="0" fontId="7" fillId="0" borderId="0" xfId="0" applyFont="1" applyAlignment="1">
      <alignment vertical="center"/>
    </xf>
    <xf numFmtId="41" fontId="9" fillId="0" borderId="0" xfId="1" applyFont="1">
      <alignment vertical="center"/>
    </xf>
    <xf numFmtId="41" fontId="12" fillId="0" borderId="0" xfId="1" applyFo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41" fontId="15" fillId="0" borderId="5" xfId="1" applyFont="1" applyBorder="1" applyAlignment="1">
      <alignment horizontal="center" vertical="center"/>
    </xf>
    <xf numFmtId="41" fontId="7" fillId="0" borderId="9" xfId="1" applyFont="1" applyBorder="1" applyAlignment="1">
      <alignment horizontal="center" vertical="center"/>
    </xf>
    <xf numFmtId="41" fontId="8" fillId="0" borderId="9" xfId="1" applyFont="1" applyBorder="1" applyAlignment="1">
      <alignment horizontal="center" vertical="center"/>
    </xf>
    <xf numFmtId="41" fontId="8" fillId="0" borderId="13" xfId="1" applyFont="1" applyBorder="1" applyAlignment="1">
      <alignment horizontal="center" vertical="center"/>
    </xf>
    <xf numFmtId="178" fontId="8" fillId="0" borderId="13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10" fillId="0" borderId="7" xfId="1" applyFont="1" applyBorder="1">
      <alignment vertical="center"/>
    </xf>
    <xf numFmtId="41" fontId="9" fillId="0" borderId="11" xfId="1" applyFont="1" applyBorder="1">
      <alignment vertical="center"/>
    </xf>
    <xf numFmtId="41" fontId="9" fillId="0" borderId="11" xfId="1" applyFont="1" applyFill="1" applyBorder="1">
      <alignment vertical="center"/>
    </xf>
    <xf numFmtId="41" fontId="8" fillId="0" borderId="11" xfId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41" fontId="8" fillId="0" borderId="15" xfId="1" applyFont="1" applyBorder="1" applyAlignment="1">
      <alignment horizontal="right" vertical="center"/>
    </xf>
    <xf numFmtId="176" fontId="15" fillId="0" borderId="7" xfId="0" applyNumberFormat="1" applyFont="1" applyBorder="1" applyAlignment="1">
      <alignment horizontal="center" vertical="center"/>
    </xf>
    <xf numFmtId="41" fontId="7" fillId="0" borderId="11" xfId="1" applyFont="1" applyBorder="1" applyAlignment="1">
      <alignment horizontal="right" vertical="center"/>
    </xf>
    <xf numFmtId="178" fontId="7" fillId="0" borderId="11" xfId="0" applyNumberFormat="1" applyFont="1" applyBorder="1" applyAlignment="1" applyProtection="1">
      <alignment vertical="center"/>
    </xf>
    <xf numFmtId="176" fontId="8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8" fontId="8" fillId="0" borderId="15" xfId="0" applyNumberFormat="1" applyFont="1" applyBorder="1" applyAlignment="1" applyProtection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1" fontId="7" fillId="0" borderId="10" xfId="1" applyFont="1" applyBorder="1" applyAlignment="1">
      <alignment horizontal="righ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topLeftCell="A10" workbookViewId="0">
      <selection activeCell="K8" sqref="K8"/>
    </sheetView>
  </sheetViews>
  <sheetFormatPr defaultColWidth="9" defaultRowHeight="15.6" x14ac:dyDescent="0.4"/>
  <cols>
    <col min="1" max="1" width="12.69921875" style="1" customWidth="1"/>
    <col min="2" max="2" width="11.19921875" style="1" customWidth="1"/>
    <col min="3" max="3" width="11.59765625" style="1" customWidth="1"/>
    <col min="4" max="4" width="12.59765625" style="1" hidden="1" customWidth="1"/>
    <col min="5" max="5" width="7" style="1" hidden="1" customWidth="1"/>
    <col min="6" max="6" width="11.8984375" style="22" hidden="1" customWidth="1"/>
    <col min="7" max="8" width="11.8984375" style="1" customWidth="1"/>
    <col min="9" max="16384" width="9" style="1"/>
  </cols>
  <sheetData>
    <row r="1" spans="1:8" ht="26.25" customHeight="1" thickBot="1" x14ac:dyDescent="0.45">
      <c r="A1" s="104" t="s">
        <v>143</v>
      </c>
      <c r="B1" s="105"/>
      <c r="C1" s="105"/>
      <c r="D1" s="105"/>
      <c r="E1" s="105"/>
      <c r="F1" s="105"/>
      <c r="G1" s="106"/>
      <c r="H1" s="106"/>
    </row>
    <row r="2" spans="1:8" ht="20.100000000000001" customHeight="1" x14ac:dyDescent="0.4">
      <c r="A2" s="62" t="s">
        <v>44</v>
      </c>
      <c r="B2" s="63" t="s">
        <v>45</v>
      </c>
      <c r="C2" s="63" t="s">
        <v>46</v>
      </c>
      <c r="D2" s="64" t="s">
        <v>47</v>
      </c>
      <c r="E2" s="63" t="s">
        <v>0</v>
      </c>
      <c r="F2" s="65" t="s">
        <v>48</v>
      </c>
      <c r="G2" s="64" t="s">
        <v>49</v>
      </c>
      <c r="H2" s="83" t="s">
        <v>50</v>
      </c>
    </row>
    <row r="3" spans="1:8" ht="20.100000000000001" customHeight="1" x14ac:dyDescent="0.4">
      <c r="A3" s="107" t="s">
        <v>51</v>
      </c>
      <c r="B3" s="108"/>
      <c r="C3" s="75"/>
      <c r="D3" s="46">
        <v>7629412</v>
      </c>
      <c r="E3" s="3" t="e">
        <f>D3/D31*100</f>
        <v>#REF!</v>
      </c>
      <c r="F3" s="67"/>
      <c r="G3" s="35">
        <f>G4</f>
        <v>16022043</v>
      </c>
      <c r="H3" s="80">
        <f>H4</f>
        <v>16022043</v>
      </c>
    </row>
    <row r="4" spans="1:8" ht="20.100000000000001" customHeight="1" x14ac:dyDescent="0.4">
      <c r="A4" s="94" t="s">
        <v>41</v>
      </c>
      <c r="B4" s="95"/>
      <c r="C4" s="74"/>
      <c r="D4" s="2"/>
      <c r="E4" s="3"/>
      <c r="F4" s="66"/>
      <c r="G4" s="4">
        <v>16022043</v>
      </c>
      <c r="H4" s="84">
        <v>16022043</v>
      </c>
    </row>
    <row r="5" spans="1:8" ht="20.100000000000001" customHeight="1" x14ac:dyDescent="0.4">
      <c r="A5" s="71"/>
      <c r="B5" s="72"/>
      <c r="C5" s="6"/>
      <c r="D5" s="7"/>
      <c r="E5" s="8"/>
      <c r="F5" s="66"/>
      <c r="G5" s="7"/>
      <c r="H5" s="85"/>
    </row>
    <row r="6" spans="1:8" ht="20.100000000000001" customHeight="1" x14ac:dyDescent="0.4">
      <c r="A6" s="102" t="s">
        <v>42</v>
      </c>
      <c r="B6" s="103"/>
      <c r="C6" s="74"/>
      <c r="D6" s="9"/>
      <c r="E6" s="74"/>
      <c r="F6" s="66"/>
      <c r="G6" s="34">
        <f>G7+G11</f>
        <v>51920000</v>
      </c>
      <c r="H6" s="86">
        <f>H7+H11</f>
        <v>51909015</v>
      </c>
    </row>
    <row r="7" spans="1:8" ht="20.100000000000001" customHeight="1" x14ac:dyDescent="0.4">
      <c r="A7" s="102" t="s">
        <v>39</v>
      </c>
      <c r="B7" s="103"/>
      <c r="C7" s="70"/>
      <c r="D7" s="13" t="e">
        <f>D8+#REF!+D10+D12+D13+D9</f>
        <v>#REF!</v>
      </c>
      <c r="E7" s="3" t="e">
        <f>D7/D31*100</f>
        <v>#REF!</v>
      </c>
      <c r="F7" s="67"/>
      <c r="G7" s="10">
        <f>G8+G9+G10</f>
        <v>42000000</v>
      </c>
      <c r="H7" s="87">
        <f>H8+H9+H10</f>
        <v>41989015</v>
      </c>
    </row>
    <row r="8" spans="1:8" ht="20.100000000000001" customHeight="1" x14ac:dyDescent="0.4">
      <c r="A8" s="73" t="s">
        <v>3</v>
      </c>
      <c r="B8" s="74" t="s">
        <v>52</v>
      </c>
      <c r="C8" s="74"/>
      <c r="D8" s="11">
        <v>24200000</v>
      </c>
      <c r="E8" s="12"/>
      <c r="F8" s="66"/>
      <c r="G8" s="11">
        <v>24000000</v>
      </c>
      <c r="H8" s="88">
        <v>24000000</v>
      </c>
    </row>
    <row r="9" spans="1:8" ht="20.100000000000001" customHeight="1" x14ac:dyDescent="0.4">
      <c r="A9" s="73"/>
      <c r="B9" s="74" t="s">
        <v>53</v>
      </c>
      <c r="C9" s="74"/>
      <c r="D9" s="11">
        <v>10800000</v>
      </c>
      <c r="E9" s="12"/>
      <c r="F9" s="66"/>
      <c r="G9" s="11">
        <v>14000000</v>
      </c>
      <c r="H9" s="88">
        <v>13989015</v>
      </c>
    </row>
    <row r="10" spans="1:8" ht="20.100000000000001" customHeight="1" x14ac:dyDescent="0.4">
      <c r="A10" s="73" t="s">
        <v>5</v>
      </c>
      <c r="B10" s="74"/>
      <c r="C10" s="74"/>
      <c r="D10" s="11">
        <v>4000000</v>
      </c>
      <c r="E10" s="12"/>
      <c r="F10" s="66"/>
      <c r="G10" s="11">
        <v>4000000</v>
      </c>
      <c r="H10" s="88">
        <v>4000000</v>
      </c>
    </row>
    <row r="11" spans="1:8" ht="20.100000000000001" customHeight="1" x14ac:dyDescent="0.4">
      <c r="A11" s="102" t="s">
        <v>40</v>
      </c>
      <c r="B11" s="103"/>
      <c r="C11" s="74"/>
      <c r="D11" s="11"/>
      <c r="E11" s="12"/>
      <c r="F11" s="66"/>
      <c r="G11" s="17">
        <f>G12+G13+G14</f>
        <v>9920000</v>
      </c>
      <c r="H11" s="89">
        <f>H12+H13+H14</f>
        <v>9920000</v>
      </c>
    </row>
    <row r="12" spans="1:8" ht="20.100000000000001" customHeight="1" x14ac:dyDescent="0.4">
      <c r="A12" s="14" t="s">
        <v>6</v>
      </c>
      <c r="B12" s="15"/>
      <c r="C12" s="15"/>
      <c r="D12" s="16">
        <v>3360000</v>
      </c>
      <c r="E12" s="12"/>
      <c r="F12" s="66" t="s">
        <v>7</v>
      </c>
      <c r="G12" s="16">
        <v>4800000</v>
      </c>
      <c r="H12" s="90">
        <v>4800000</v>
      </c>
    </row>
    <row r="13" spans="1:8" ht="20.100000000000001" customHeight="1" x14ac:dyDescent="0.4">
      <c r="A13" s="14" t="s">
        <v>54</v>
      </c>
      <c r="B13" s="15"/>
      <c r="C13" s="15"/>
      <c r="D13" s="16">
        <v>3360000</v>
      </c>
      <c r="E13" s="12"/>
      <c r="F13" s="66" t="s">
        <v>7</v>
      </c>
      <c r="G13" s="16">
        <v>3120000</v>
      </c>
      <c r="H13" s="90">
        <v>3120000</v>
      </c>
    </row>
    <row r="14" spans="1:8" ht="20.100000000000001" customHeight="1" x14ac:dyDescent="0.4">
      <c r="A14" s="73" t="s">
        <v>4</v>
      </c>
      <c r="B14" s="74"/>
      <c r="C14" s="74"/>
      <c r="D14" s="11">
        <v>2000000</v>
      </c>
      <c r="E14" s="12"/>
      <c r="F14" s="66"/>
      <c r="G14" s="11">
        <v>2000000</v>
      </c>
      <c r="H14" s="88">
        <v>2000000</v>
      </c>
    </row>
    <row r="15" spans="1:8" ht="20.100000000000001" customHeight="1" x14ac:dyDescent="0.4">
      <c r="A15" s="73"/>
      <c r="B15" s="74"/>
      <c r="C15" s="74"/>
      <c r="D15" s="11"/>
      <c r="E15" s="12"/>
      <c r="F15" s="66"/>
      <c r="G15" s="11"/>
      <c r="H15" s="88"/>
    </row>
    <row r="16" spans="1:8" ht="20.100000000000001" customHeight="1" x14ac:dyDescent="0.4">
      <c r="A16" s="102" t="s">
        <v>43</v>
      </c>
      <c r="B16" s="103"/>
      <c r="C16" s="74"/>
      <c r="D16" s="11"/>
      <c r="E16" s="12"/>
      <c r="F16" s="66"/>
      <c r="G16" s="17">
        <f>G17+G21+G25+G26+G27</f>
        <v>52057957</v>
      </c>
      <c r="H16" s="89">
        <f>H17+H21+H25+H26+H27</f>
        <v>57431823</v>
      </c>
    </row>
    <row r="17" spans="1:8" ht="20.100000000000001" customHeight="1" x14ac:dyDescent="0.4">
      <c r="A17" s="102" t="s">
        <v>55</v>
      </c>
      <c r="B17" s="103"/>
      <c r="C17" s="70"/>
      <c r="D17" s="10">
        <f>D18+D19+D20</f>
        <v>27322404</v>
      </c>
      <c r="E17" s="3" t="e">
        <f>D17/D43*100</f>
        <v>#DIV/0!</v>
      </c>
      <c r="F17" s="67"/>
      <c r="G17" s="10">
        <f>G18+G19+G20</f>
        <v>14360000</v>
      </c>
      <c r="H17" s="87">
        <f>H18+H19+H20</f>
        <v>14060000</v>
      </c>
    </row>
    <row r="18" spans="1:8" ht="20.100000000000001" customHeight="1" x14ac:dyDescent="0.4">
      <c r="A18" s="73"/>
      <c r="B18" s="74" t="s">
        <v>1</v>
      </c>
      <c r="C18" s="74"/>
      <c r="D18" s="11">
        <v>280000</v>
      </c>
      <c r="E18" s="12"/>
      <c r="F18" s="66" t="s">
        <v>56</v>
      </c>
      <c r="G18" s="11">
        <v>160000</v>
      </c>
      <c r="H18" s="88">
        <v>240000</v>
      </c>
    </row>
    <row r="19" spans="1:8" ht="20.100000000000001" customHeight="1" x14ac:dyDescent="0.4">
      <c r="A19" s="73"/>
      <c r="B19" s="74" t="s">
        <v>2</v>
      </c>
      <c r="C19" s="74"/>
      <c r="D19" s="11">
        <v>5280000</v>
      </c>
      <c r="E19" s="12"/>
      <c r="F19" s="66" t="s">
        <v>57</v>
      </c>
      <c r="G19" s="11">
        <v>5600000</v>
      </c>
      <c r="H19" s="88">
        <v>5220000</v>
      </c>
    </row>
    <row r="20" spans="1:8" ht="20.100000000000001" customHeight="1" x14ac:dyDescent="0.4">
      <c r="A20" s="5"/>
      <c r="B20" s="6" t="s">
        <v>58</v>
      </c>
      <c r="C20" s="6"/>
      <c r="D20" s="11">
        <v>21762404</v>
      </c>
      <c r="E20" s="12"/>
      <c r="F20" s="66" t="s">
        <v>59</v>
      </c>
      <c r="G20" s="11">
        <v>8600000</v>
      </c>
      <c r="H20" s="88">
        <v>8600000</v>
      </c>
    </row>
    <row r="21" spans="1:8" ht="20.100000000000001" customHeight="1" x14ac:dyDescent="0.4">
      <c r="A21" s="102" t="s">
        <v>60</v>
      </c>
      <c r="B21" s="103"/>
      <c r="C21" s="70"/>
      <c r="D21" s="10">
        <f>D22+D23+D24</f>
        <v>19085000</v>
      </c>
      <c r="E21" s="3" t="e">
        <f>D21/D31*100</f>
        <v>#REF!</v>
      </c>
      <c r="F21" s="67"/>
      <c r="G21" s="10">
        <f>G22+G23+G24</f>
        <v>35000000</v>
      </c>
      <c r="H21" s="87">
        <f>H22+H23+H24</f>
        <v>40180000</v>
      </c>
    </row>
    <row r="22" spans="1:8" ht="20.100000000000001" customHeight="1" x14ac:dyDescent="0.4">
      <c r="A22" s="14" t="s">
        <v>61</v>
      </c>
      <c r="B22" s="15" t="s">
        <v>62</v>
      </c>
      <c r="C22" s="15"/>
      <c r="D22" s="16">
        <v>6000000</v>
      </c>
      <c r="E22" s="12"/>
      <c r="F22" s="66" t="s">
        <v>63</v>
      </c>
      <c r="G22" s="16">
        <v>6000000</v>
      </c>
      <c r="H22" s="90">
        <v>16000000</v>
      </c>
    </row>
    <row r="23" spans="1:8" ht="20.100000000000001" customHeight="1" x14ac:dyDescent="0.4">
      <c r="A23" s="14" t="s">
        <v>64</v>
      </c>
      <c r="B23" s="15" t="s">
        <v>65</v>
      </c>
      <c r="C23" s="15"/>
      <c r="D23" s="16">
        <v>5245000</v>
      </c>
      <c r="E23" s="12"/>
      <c r="F23" s="66" t="s">
        <v>66</v>
      </c>
      <c r="G23" s="16">
        <v>9000000</v>
      </c>
      <c r="H23" s="90">
        <v>7800000</v>
      </c>
    </row>
    <row r="24" spans="1:8" ht="20.100000000000001" customHeight="1" x14ac:dyDescent="0.4">
      <c r="A24" s="14" t="s">
        <v>64</v>
      </c>
      <c r="B24" s="15" t="s">
        <v>67</v>
      </c>
      <c r="C24" s="15"/>
      <c r="D24" s="16">
        <v>7840000</v>
      </c>
      <c r="E24" s="12"/>
      <c r="F24" s="66"/>
      <c r="G24" s="16">
        <v>20000000</v>
      </c>
      <c r="H24" s="90">
        <v>16380000</v>
      </c>
    </row>
    <row r="25" spans="1:8" ht="20.100000000000001" customHeight="1" x14ac:dyDescent="0.4">
      <c r="A25" s="102" t="s">
        <v>68</v>
      </c>
      <c r="B25" s="103"/>
      <c r="C25" s="15"/>
      <c r="D25" s="16"/>
      <c r="E25" s="8"/>
      <c r="F25" s="66"/>
      <c r="G25" s="16"/>
      <c r="H25" s="91">
        <v>900000</v>
      </c>
    </row>
    <row r="26" spans="1:8" ht="20.100000000000001" customHeight="1" x14ac:dyDescent="0.4">
      <c r="A26" s="102" t="s">
        <v>69</v>
      </c>
      <c r="B26" s="103"/>
      <c r="C26" s="70"/>
      <c r="D26" s="17">
        <v>840401</v>
      </c>
      <c r="E26" s="3" t="e">
        <f>D26/D31*100</f>
        <v>#REF!</v>
      </c>
      <c r="F26" s="67"/>
      <c r="G26" s="10">
        <v>400000</v>
      </c>
      <c r="H26" s="87">
        <v>460730</v>
      </c>
    </row>
    <row r="27" spans="1:8" ht="20.100000000000001" customHeight="1" x14ac:dyDescent="0.4">
      <c r="A27" s="102" t="s">
        <v>70</v>
      </c>
      <c r="B27" s="103"/>
      <c r="C27" s="70"/>
      <c r="D27" s="17" t="e">
        <f>D28+#REF!+D29+D30</f>
        <v>#REF!</v>
      </c>
      <c r="E27" s="3" t="e">
        <f>D27/D31*100</f>
        <v>#REF!</v>
      </c>
      <c r="F27" s="67"/>
      <c r="G27" s="10">
        <f>G28+G29</f>
        <v>2297957</v>
      </c>
      <c r="H27" s="87">
        <f>H28+H29</f>
        <v>1831093</v>
      </c>
    </row>
    <row r="28" spans="1:8" ht="20.100000000000001" customHeight="1" x14ac:dyDescent="0.4">
      <c r="A28" s="5" t="s">
        <v>71</v>
      </c>
      <c r="B28" s="6"/>
      <c r="C28" s="6"/>
      <c r="D28" s="11">
        <v>1811450</v>
      </c>
      <c r="E28" s="12"/>
      <c r="F28" s="66"/>
      <c r="G28" s="11">
        <v>2297957</v>
      </c>
      <c r="H28" s="88">
        <v>1831093</v>
      </c>
    </row>
    <row r="29" spans="1:8" ht="20.100000000000001" customHeight="1" x14ac:dyDescent="0.4">
      <c r="A29" s="94" t="s">
        <v>72</v>
      </c>
      <c r="B29" s="95"/>
      <c r="C29" s="18"/>
      <c r="D29" s="11">
        <v>2068</v>
      </c>
      <c r="E29" s="8"/>
      <c r="F29" s="66"/>
      <c r="G29" s="11"/>
      <c r="H29" s="88"/>
    </row>
    <row r="30" spans="1:8" ht="20.100000000000001" customHeight="1" x14ac:dyDescent="0.4">
      <c r="A30" s="96"/>
      <c r="B30" s="97"/>
      <c r="C30" s="18"/>
      <c r="D30" s="11"/>
      <c r="E30" s="8"/>
      <c r="F30" s="66"/>
      <c r="G30" s="11"/>
      <c r="H30" s="88"/>
    </row>
    <row r="31" spans="1:8" ht="20.100000000000001" customHeight="1" x14ac:dyDescent="0.4">
      <c r="A31" s="98" t="s">
        <v>73</v>
      </c>
      <c r="B31" s="99"/>
      <c r="C31" s="19"/>
      <c r="D31" s="17" t="e">
        <f>D27+D26+D21+D7+#REF!</f>
        <v>#REF!</v>
      </c>
      <c r="E31" s="3" t="e">
        <f>D31/D31*100</f>
        <v>#REF!</v>
      </c>
      <c r="F31" s="67"/>
      <c r="G31" s="10">
        <f>G6+G16</f>
        <v>103977957</v>
      </c>
      <c r="H31" s="87">
        <f>H6+H16</f>
        <v>109340838</v>
      </c>
    </row>
    <row r="32" spans="1:8" ht="20.100000000000001" customHeight="1" x14ac:dyDescent="0.4">
      <c r="A32" s="96"/>
      <c r="B32" s="97"/>
      <c r="C32" s="18"/>
      <c r="D32" s="11"/>
      <c r="E32" s="8"/>
      <c r="F32" s="66"/>
      <c r="G32" s="11"/>
      <c r="H32" s="88"/>
    </row>
    <row r="33" spans="1:8" ht="20.100000000000001" customHeight="1" thickBot="1" x14ac:dyDescent="0.45">
      <c r="A33" s="100" t="s">
        <v>74</v>
      </c>
      <c r="B33" s="101"/>
      <c r="C33" s="76"/>
      <c r="D33" s="20" t="e">
        <f>D31+#REF!</f>
        <v>#REF!</v>
      </c>
      <c r="E33" s="21"/>
      <c r="F33" s="68"/>
      <c r="G33" s="69">
        <f>G31+G3</f>
        <v>120000000</v>
      </c>
      <c r="H33" s="92">
        <f>H31+H3</f>
        <v>125362881</v>
      </c>
    </row>
    <row r="34" spans="1:8" ht="20.100000000000001" customHeight="1" x14ac:dyDescent="0.4"/>
    <row r="36" spans="1:8" x14ac:dyDescent="0.4">
      <c r="G36" s="23"/>
      <c r="H36" s="23"/>
    </row>
    <row r="49" spans="6:6" x14ac:dyDescent="0.4">
      <c r="F49" s="1"/>
    </row>
    <row r="50" spans="6:6" x14ac:dyDescent="0.4">
      <c r="F50" s="1"/>
    </row>
    <row r="51" spans="6:6" x14ac:dyDescent="0.4">
      <c r="F51" s="1"/>
    </row>
    <row r="52" spans="6:6" x14ac:dyDescent="0.4">
      <c r="F52" s="1"/>
    </row>
    <row r="53" spans="6:6" x14ac:dyDescent="0.4">
      <c r="F53" s="1"/>
    </row>
    <row r="54" spans="6:6" x14ac:dyDescent="0.4">
      <c r="F54" s="1"/>
    </row>
    <row r="55" spans="6:6" x14ac:dyDescent="0.4">
      <c r="F55" s="1"/>
    </row>
    <row r="56" spans="6:6" x14ac:dyDescent="0.4">
      <c r="F56" s="1"/>
    </row>
    <row r="57" spans="6:6" x14ac:dyDescent="0.4">
      <c r="F57" s="1"/>
    </row>
    <row r="58" spans="6:6" x14ac:dyDescent="0.4">
      <c r="F58" s="1"/>
    </row>
    <row r="59" spans="6:6" x14ac:dyDescent="0.4">
      <c r="F59" s="1"/>
    </row>
    <row r="60" spans="6:6" x14ac:dyDescent="0.4">
      <c r="F60" s="1"/>
    </row>
    <row r="61" spans="6:6" x14ac:dyDescent="0.4">
      <c r="F61" s="1"/>
    </row>
    <row r="62" spans="6:6" x14ac:dyDescent="0.4">
      <c r="F62" s="1"/>
    </row>
    <row r="63" spans="6:6" x14ac:dyDescent="0.4">
      <c r="F63" s="1"/>
    </row>
    <row r="64" spans="6:6" x14ac:dyDescent="0.4">
      <c r="F64" s="1"/>
    </row>
    <row r="65" spans="6:6" x14ac:dyDescent="0.4">
      <c r="F65" s="1"/>
    </row>
    <row r="66" spans="6:6" x14ac:dyDescent="0.4">
      <c r="F66" s="1"/>
    </row>
    <row r="67" spans="6:6" x14ac:dyDescent="0.4">
      <c r="F67" s="1"/>
    </row>
    <row r="68" spans="6:6" x14ac:dyDescent="0.4">
      <c r="F68" s="1"/>
    </row>
    <row r="69" spans="6:6" x14ac:dyDescent="0.4">
      <c r="F69" s="1"/>
    </row>
    <row r="70" spans="6:6" x14ac:dyDescent="0.4">
      <c r="F70" s="1"/>
    </row>
    <row r="71" spans="6:6" x14ac:dyDescent="0.4">
      <c r="F71" s="1"/>
    </row>
    <row r="72" spans="6:6" x14ac:dyDescent="0.4">
      <c r="F72" s="1"/>
    </row>
    <row r="73" spans="6:6" x14ac:dyDescent="0.4">
      <c r="F73" s="1"/>
    </row>
    <row r="74" spans="6:6" x14ac:dyDescent="0.4">
      <c r="F74" s="1"/>
    </row>
    <row r="75" spans="6:6" x14ac:dyDescent="0.4">
      <c r="F75" s="1"/>
    </row>
    <row r="76" spans="6:6" x14ac:dyDescent="0.4">
      <c r="F76" s="1"/>
    </row>
    <row r="77" spans="6:6" x14ac:dyDescent="0.4">
      <c r="F77" s="1"/>
    </row>
    <row r="78" spans="6:6" x14ac:dyDescent="0.4">
      <c r="F78" s="1"/>
    </row>
    <row r="79" spans="6:6" x14ac:dyDescent="0.4">
      <c r="F79" s="1"/>
    </row>
    <row r="80" spans="6:6" x14ac:dyDescent="0.4">
      <c r="F80" s="1"/>
    </row>
    <row r="81" spans="6:6" x14ac:dyDescent="0.4">
      <c r="F81" s="1"/>
    </row>
    <row r="82" spans="6:6" x14ac:dyDescent="0.4">
      <c r="F82" s="1"/>
    </row>
    <row r="83" spans="6:6" x14ac:dyDescent="0.4">
      <c r="F83" s="1"/>
    </row>
    <row r="84" spans="6:6" x14ac:dyDescent="0.4">
      <c r="F84" s="1"/>
    </row>
    <row r="85" spans="6:6" x14ac:dyDescent="0.4">
      <c r="F85" s="1"/>
    </row>
    <row r="86" spans="6:6" x14ac:dyDescent="0.4">
      <c r="F86" s="1"/>
    </row>
    <row r="87" spans="6:6" x14ac:dyDescent="0.4">
      <c r="F87" s="1"/>
    </row>
    <row r="88" spans="6:6" x14ac:dyDescent="0.4">
      <c r="F88" s="1"/>
    </row>
    <row r="89" spans="6:6" x14ac:dyDescent="0.4">
      <c r="F89" s="1"/>
    </row>
    <row r="90" spans="6:6" x14ac:dyDescent="0.4">
      <c r="F90" s="1"/>
    </row>
    <row r="91" spans="6:6" x14ac:dyDescent="0.4">
      <c r="F91" s="1"/>
    </row>
    <row r="96" spans="6:6" x14ac:dyDescent="0.4">
      <c r="F96" s="1"/>
    </row>
    <row r="97" spans="6:6" x14ac:dyDescent="0.4">
      <c r="F97" s="1"/>
    </row>
    <row r="98" spans="6:6" x14ac:dyDescent="0.4">
      <c r="F98" s="1"/>
    </row>
    <row r="99" spans="6:6" x14ac:dyDescent="0.4">
      <c r="F99" s="1"/>
    </row>
    <row r="100" spans="6:6" x14ac:dyDescent="0.4">
      <c r="F100" s="1"/>
    </row>
    <row r="101" spans="6:6" x14ac:dyDescent="0.4">
      <c r="F101" s="1"/>
    </row>
    <row r="102" spans="6:6" x14ac:dyDescent="0.4">
      <c r="F102" s="1"/>
    </row>
  </sheetData>
  <mergeCells count="17">
    <mergeCell ref="A27:B27"/>
    <mergeCell ref="A1:H1"/>
    <mergeCell ref="A3:B3"/>
    <mergeCell ref="A4:B4"/>
    <mergeCell ref="A6:B6"/>
    <mergeCell ref="A7:B7"/>
    <mergeCell ref="A11:B11"/>
    <mergeCell ref="A16:B16"/>
    <mergeCell ref="A17:B17"/>
    <mergeCell ref="A21:B21"/>
    <mergeCell ref="A25:B25"/>
    <mergeCell ref="A26:B26"/>
    <mergeCell ref="A29:B29"/>
    <mergeCell ref="A30:B30"/>
    <mergeCell ref="A31:B31"/>
    <mergeCell ref="A32:B32"/>
    <mergeCell ref="A33:B33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L18" sqref="L18"/>
    </sheetView>
  </sheetViews>
  <sheetFormatPr defaultColWidth="9" defaultRowHeight="14.4" x14ac:dyDescent="0.4"/>
  <cols>
    <col min="1" max="1" width="14.5" style="24" customWidth="1"/>
    <col min="2" max="2" width="9.59765625" style="24" customWidth="1"/>
    <col min="3" max="3" width="9.5" style="24" customWidth="1"/>
    <col min="4" max="4" width="13.69921875" style="58" hidden="1" customWidth="1"/>
    <col min="5" max="5" width="6" style="24" hidden="1" customWidth="1"/>
    <col min="6" max="6" width="12.09765625" style="59" hidden="1" customWidth="1"/>
    <col min="7" max="7" width="13" style="61" bestFit="1" customWidth="1"/>
    <col min="8" max="8" width="12.8984375" style="60" customWidth="1"/>
    <col min="9" max="16384" width="9" style="24"/>
  </cols>
  <sheetData>
    <row r="1" spans="1:8" ht="18" thickBot="1" x14ac:dyDescent="0.45">
      <c r="A1" s="109" t="s">
        <v>142</v>
      </c>
      <c r="B1" s="110"/>
      <c r="C1" s="110"/>
      <c r="D1" s="110"/>
      <c r="E1" s="110"/>
      <c r="F1" s="110"/>
      <c r="G1" s="110"/>
      <c r="H1" s="111"/>
    </row>
    <row r="2" spans="1:8" x14ac:dyDescent="0.4">
      <c r="A2" s="25" t="s">
        <v>75</v>
      </c>
      <c r="B2" s="26" t="s">
        <v>76</v>
      </c>
      <c r="C2" s="27" t="s">
        <v>77</v>
      </c>
      <c r="D2" s="28" t="s">
        <v>78</v>
      </c>
      <c r="E2" s="29" t="s">
        <v>79</v>
      </c>
      <c r="F2" s="30" t="s">
        <v>80</v>
      </c>
      <c r="G2" s="31" t="s">
        <v>81</v>
      </c>
      <c r="H2" s="77" t="s">
        <v>82</v>
      </c>
    </row>
    <row r="3" spans="1:8" ht="17.399999999999999" customHeight="1" x14ac:dyDescent="0.2">
      <c r="A3" s="33" t="s">
        <v>144</v>
      </c>
      <c r="B3" s="34"/>
      <c r="C3" s="34"/>
      <c r="D3" s="35" t="e">
        <f>D4+D5+#REF!</f>
        <v>#REF!</v>
      </c>
      <c r="E3" s="36" t="e">
        <f>D3/D74*100</f>
        <v>#REF!</v>
      </c>
      <c r="F3" s="93"/>
      <c r="G3" s="35">
        <f>G4+G5</f>
        <v>38760000</v>
      </c>
      <c r="H3" s="80">
        <f>H4+H5</f>
        <v>38760000</v>
      </c>
    </row>
    <row r="4" spans="1:8" x14ac:dyDescent="0.2">
      <c r="A4" s="37"/>
      <c r="B4" s="9" t="s">
        <v>83</v>
      </c>
      <c r="C4" s="9" t="s">
        <v>145</v>
      </c>
      <c r="D4" s="4">
        <v>14040000</v>
      </c>
      <c r="E4" s="8"/>
      <c r="F4" s="38" t="s">
        <v>86</v>
      </c>
      <c r="G4" s="39">
        <v>19800000</v>
      </c>
      <c r="H4" s="78">
        <v>19800000</v>
      </c>
    </row>
    <row r="5" spans="1:8" x14ac:dyDescent="0.2">
      <c r="A5" s="37"/>
      <c r="B5" s="9" t="s">
        <v>83</v>
      </c>
      <c r="C5" s="9" t="s">
        <v>85</v>
      </c>
      <c r="D5" s="4">
        <v>14040000</v>
      </c>
      <c r="E5" s="8"/>
      <c r="F5" s="38" t="s">
        <v>86</v>
      </c>
      <c r="G5" s="39">
        <v>18960000</v>
      </c>
      <c r="H5" s="78">
        <v>18960000</v>
      </c>
    </row>
    <row r="6" spans="1:8" ht="21.6" customHeight="1" x14ac:dyDescent="0.2">
      <c r="A6" s="33" t="s">
        <v>87</v>
      </c>
      <c r="B6" s="34"/>
      <c r="C6" s="34"/>
      <c r="D6" s="35" t="e">
        <f>D8+D9+#REF!+D11</f>
        <v>#REF!</v>
      </c>
      <c r="E6" s="36" t="e">
        <f>D6/D72*100</f>
        <v>#REF!</v>
      </c>
      <c r="F6" s="93"/>
      <c r="G6" s="35">
        <f>G8+G9+G11+G10+G7</f>
        <v>11100000</v>
      </c>
      <c r="H6" s="80">
        <f>H8+H9+H11+H10+H7</f>
        <v>11119047</v>
      </c>
    </row>
    <row r="7" spans="1:8" x14ac:dyDescent="0.2">
      <c r="A7" s="41"/>
      <c r="B7" s="9" t="s">
        <v>88</v>
      </c>
      <c r="C7" s="9"/>
      <c r="D7" s="4">
        <v>2349960</v>
      </c>
      <c r="E7" s="8"/>
      <c r="F7" s="38" t="s">
        <v>89</v>
      </c>
      <c r="G7" s="45">
        <v>2500000</v>
      </c>
      <c r="H7" s="78">
        <v>2852720</v>
      </c>
    </row>
    <row r="8" spans="1:8" x14ac:dyDescent="0.2">
      <c r="A8" s="37"/>
      <c r="B8" s="9" t="s">
        <v>90</v>
      </c>
      <c r="C8" s="9"/>
      <c r="D8" s="4">
        <v>2199080</v>
      </c>
      <c r="E8" s="8"/>
      <c r="F8" s="38" t="s">
        <v>91</v>
      </c>
      <c r="G8" s="39">
        <v>2600000</v>
      </c>
      <c r="H8" s="78">
        <v>2386327</v>
      </c>
    </row>
    <row r="9" spans="1:8" x14ac:dyDescent="0.2">
      <c r="A9" s="37"/>
      <c r="B9" s="9" t="s">
        <v>92</v>
      </c>
      <c r="C9" s="9"/>
      <c r="D9" s="4">
        <v>2400000</v>
      </c>
      <c r="E9" s="8"/>
      <c r="F9" s="38" t="s">
        <v>93</v>
      </c>
      <c r="G9" s="39">
        <v>2400000</v>
      </c>
      <c r="H9" s="78">
        <v>2400000</v>
      </c>
    </row>
    <row r="10" spans="1:8" x14ac:dyDescent="0.2">
      <c r="A10" s="37"/>
      <c r="B10" s="9" t="s">
        <v>94</v>
      </c>
      <c r="C10" s="9"/>
      <c r="D10" s="4"/>
      <c r="E10" s="8"/>
      <c r="F10" s="38"/>
      <c r="G10" s="39">
        <v>2400000</v>
      </c>
      <c r="H10" s="78">
        <v>2280000</v>
      </c>
    </row>
    <row r="11" spans="1:8" x14ac:dyDescent="0.2">
      <c r="A11" s="37"/>
      <c r="B11" s="9" t="s">
        <v>95</v>
      </c>
      <c r="C11" s="9" t="s">
        <v>96</v>
      </c>
      <c r="D11" s="4">
        <v>1300000</v>
      </c>
      <c r="E11" s="8"/>
      <c r="F11" s="38" t="s">
        <v>97</v>
      </c>
      <c r="G11" s="39">
        <v>1200000</v>
      </c>
      <c r="H11" s="78">
        <v>1200000</v>
      </c>
    </row>
    <row r="12" spans="1:8" x14ac:dyDescent="0.2">
      <c r="A12" s="40" t="s">
        <v>98</v>
      </c>
      <c r="B12" s="34"/>
      <c r="C12" s="34"/>
      <c r="D12" s="35" t="e">
        <f>#REF!+D13+D14+D15</f>
        <v>#REF!</v>
      </c>
      <c r="E12" s="36" t="e">
        <f>D12/D72*100</f>
        <v>#REF!</v>
      </c>
      <c r="F12" s="93"/>
      <c r="G12" s="35">
        <f>G13+G14+G15</f>
        <v>3280000</v>
      </c>
      <c r="H12" s="80">
        <f>H13+H14+H15</f>
        <v>3278000</v>
      </c>
    </row>
    <row r="13" spans="1:8" x14ac:dyDescent="0.2">
      <c r="A13" s="41"/>
      <c r="B13" s="9" t="s">
        <v>99</v>
      </c>
      <c r="C13" s="9"/>
      <c r="D13" s="4">
        <v>706000</v>
      </c>
      <c r="E13" s="8"/>
      <c r="F13" s="38" t="s">
        <v>100</v>
      </c>
      <c r="G13" s="39">
        <v>1000000</v>
      </c>
      <c r="H13" s="78">
        <v>1239000</v>
      </c>
    </row>
    <row r="14" spans="1:8" x14ac:dyDescent="0.2">
      <c r="A14" s="41"/>
      <c r="B14" s="9" t="s">
        <v>101</v>
      </c>
      <c r="C14" s="9"/>
      <c r="D14" s="4">
        <v>100000</v>
      </c>
      <c r="E14" s="8"/>
      <c r="F14" s="38" t="s">
        <v>102</v>
      </c>
      <c r="G14" s="39">
        <v>180000</v>
      </c>
      <c r="H14" s="78">
        <v>221000</v>
      </c>
    </row>
    <row r="15" spans="1:8" x14ac:dyDescent="0.2">
      <c r="A15" s="41"/>
      <c r="B15" s="9" t="s">
        <v>103</v>
      </c>
      <c r="C15" s="9"/>
      <c r="D15" s="4">
        <v>760000</v>
      </c>
      <c r="E15" s="8"/>
      <c r="F15" s="38" t="s">
        <v>104</v>
      </c>
      <c r="G15" s="39">
        <v>2100000</v>
      </c>
      <c r="H15" s="78">
        <v>1818000</v>
      </c>
    </row>
    <row r="16" spans="1:8" x14ac:dyDescent="0.2">
      <c r="A16" s="40" t="s">
        <v>105</v>
      </c>
      <c r="B16" s="34"/>
      <c r="C16" s="34"/>
      <c r="D16" s="35">
        <v>6000000</v>
      </c>
      <c r="E16" s="36" t="e">
        <f>D16/D72*100</f>
        <v>#REF!</v>
      </c>
      <c r="F16" s="93"/>
      <c r="G16" s="42">
        <v>8400000</v>
      </c>
      <c r="H16" s="80">
        <v>8400000</v>
      </c>
    </row>
    <row r="17" spans="1:8" ht="26.4" x14ac:dyDescent="0.2">
      <c r="A17" s="33" t="s">
        <v>106</v>
      </c>
      <c r="B17" s="34"/>
      <c r="C17" s="34"/>
      <c r="D17" s="35" t="e">
        <f>D19+D20+D21+#REF!</f>
        <v>#REF!</v>
      </c>
      <c r="E17" s="36" t="e">
        <f>D17/D72*100</f>
        <v>#REF!</v>
      </c>
      <c r="F17" s="93"/>
      <c r="G17" s="35">
        <f>G18+G19+G20+G21</f>
        <v>2748000</v>
      </c>
      <c r="H17" s="80">
        <f>H18+H19+H20+H21</f>
        <v>2686240</v>
      </c>
    </row>
    <row r="18" spans="1:8" x14ac:dyDescent="0.2">
      <c r="A18" s="33"/>
      <c r="B18" s="9" t="s">
        <v>152</v>
      </c>
      <c r="C18" s="9" t="s">
        <v>148</v>
      </c>
      <c r="D18" s="4"/>
      <c r="E18" s="47"/>
      <c r="F18" s="38"/>
      <c r="G18" s="112">
        <v>2100000</v>
      </c>
      <c r="H18" s="84">
        <v>2099540</v>
      </c>
    </row>
    <row r="19" spans="1:8" x14ac:dyDescent="0.2">
      <c r="A19" s="37"/>
      <c r="B19" s="9" t="s">
        <v>107</v>
      </c>
      <c r="C19" s="9" t="s">
        <v>108</v>
      </c>
      <c r="D19" s="4">
        <v>569220</v>
      </c>
      <c r="E19" s="8"/>
      <c r="F19" s="38" t="s">
        <v>109</v>
      </c>
      <c r="G19" s="39">
        <v>600000</v>
      </c>
      <c r="H19" s="78">
        <v>532040</v>
      </c>
    </row>
    <row r="20" spans="1:8" x14ac:dyDescent="0.2">
      <c r="A20" s="37"/>
      <c r="B20" s="9" t="s">
        <v>107</v>
      </c>
      <c r="C20" s="9" t="s">
        <v>110</v>
      </c>
      <c r="D20" s="4"/>
      <c r="E20" s="8"/>
      <c r="F20" s="38"/>
      <c r="G20" s="39">
        <v>28000</v>
      </c>
      <c r="H20" s="78">
        <v>27400</v>
      </c>
    </row>
    <row r="21" spans="1:8" x14ac:dyDescent="0.2">
      <c r="A21" s="37"/>
      <c r="B21" s="9" t="s">
        <v>107</v>
      </c>
      <c r="C21" s="9" t="s">
        <v>111</v>
      </c>
      <c r="D21" s="4">
        <v>390</v>
      </c>
      <c r="E21" s="8"/>
      <c r="F21" s="38"/>
      <c r="G21" s="39">
        <v>20000</v>
      </c>
      <c r="H21" s="78">
        <v>27260</v>
      </c>
    </row>
    <row r="22" spans="1:8" ht="26.4" x14ac:dyDescent="0.2">
      <c r="A22" s="40" t="s">
        <v>112</v>
      </c>
      <c r="B22" s="43"/>
      <c r="C22" s="34"/>
      <c r="D22" s="35">
        <f>D23+D25+D26</f>
        <v>782800</v>
      </c>
      <c r="E22" s="36" t="e">
        <f>D22/D72*100</f>
        <v>#REF!</v>
      </c>
      <c r="F22" s="93"/>
      <c r="G22" s="35">
        <f>G23+G24+G25+G26+G27</f>
        <v>1300000</v>
      </c>
      <c r="H22" s="80">
        <f>H23+H24+H25+H26+H27</f>
        <v>672050</v>
      </c>
    </row>
    <row r="23" spans="1:8" x14ac:dyDescent="0.2">
      <c r="A23" s="41"/>
      <c r="B23" s="44" t="s">
        <v>113</v>
      </c>
      <c r="C23" s="9" t="s">
        <v>114</v>
      </c>
      <c r="D23" s="4">
        <v>474650</v>
      </c>
      <c r="E23" s="8"/>
      <c r="F23" s="38" t="s">
        <v>115</v>
      </c>
      <c r="G23" s="39">
        <v>150000</v>
      </c>
      <c r="H23" s="78">
        <v>64000</v>
      </c>
    </row>
    <row r="24" spans="1:8" x14ac:dyDescent="0.2">
      <c r="A24" s="41"/>
      <c r="B24" s="44"/>
      <c r="C24" s="9" t="s">
        <v>116</v>
      </c>
      <c r="D24" s="4"/>
      <c r="E24" s="8"/>
      <c r="F24" s="38" t="s">
        <v>117</v>
      </c>
      <c r="G24" s="39">
        <v>600000</v>
      </c>
      <c r="H24" s="78">
        <v>244300</v>
      </c>
    </row>
    <row r="25" spans="1:8" x14ac:dyDescent="0.2">
      <c r="A25" s="41"/>
      <c r="B25" s="44"/>
      <c r="C25" s="9" t="s">
        <v>118</v>
      </c>
      <c r="D25" s="4">
        <v>161900</v>
      </c>
      <c r="E25" s="8"/>
      <c r="F25" s="38" t="s">
        <v>119</v>
      </c>
      <c r="G25" s="39">
        <v>200000</v>
      </c>
      <c r="H25" s="78"/>
    </row>
    <row r="26" spans="1:8" x14ac:dyDescent="0.2">
      <c r="A26" s="41"/>
      <c r="B26" s="44"/>
      <c r="C26" s="9" t="s">
        <v>120</v>
      </c>
      <c r="D26" s="4">
        <v>146250</v>
      </c>
      <c r="E26" s="8"/>
      <c r="F26" s="38" t="s">
        <v>121</v>
      </c>
      <c r="G26" s="39">
        <v>350000</v>
      </c>
      <c r="H26" s="78">
        <v>363750</v>
      </c>
    </row>
    <row r="27" spans="1:8" x14ac:dyDescent="0.2">
      <c r="A27" s="41"/>
      <c r="B27" s="44"/>
      <c r="C27" s="9" t="s">
        <v>122</v>
      </c>
      <c r="D27" s="4"/>
      <c r="E27" s="8"/>
      <c r="F27" s="38"/>
      <c r="G27" s="39"/>
      <c r="H27" s="78"/>
    </row>
    <row r="28" spans="1:8" x14ac:dyDescent="0.2">
      <c r="A28" s="41"/>
      <c r="B28" s="44"/>
      <c r="C28" s="9"/>
      <c r="D28" s="4"/>
      <c r="E28" s="8"/>
      <c r="F28" s="38"/>
      <c r="G28" s="39"/>
      <c r="H28" s="78"/>
    </row>
    <row r="29" spans="1:8" x14ac:dyDescent="0.2">
      <c r="A29" s="40" t="s">
        <v>123</v>
      </c>
      <c r="B29" s="34"/>
      <c r="C29" s="34"/>
      <c r="D29" s="35">
        <f>D30+D31</f>
        <v>5600000</v>
      </c>
      <c r="E29" s="36" t="e">
        <f>D29/D72*100</f>
        <v>#REF!</v>
      </c>
      <c r="F29" s="93"/>
      <c r="G29" s="35">
        <f>G30</f>
        <v>3600000</v>
      </c>
      <c r="H29" s="80">
        <f>H30</f>
        <v>3600000</v>
      </c>
    </row>
    <row r="30" spans="1:8" x14ac:dyDescent="0.2">
      <c r="A30" s="41"/>
      <c r="B30" s="9" t="s">
        <v>10</v>
      </c>
      <c r="C30" s="9" t="s">
        <v>11</v>
      </c>
      <c r="D30" s="4">
        <v>5600000</v>
      </c>
      <c r="E30" s="8"/>
      <c r="F30" s="38" t="s">
        <v>12</v>
      </c>
      <c r="G30" s="45">
        <v>3600000</v>
      </c>
      <c r="H30" s="78">
        <v>3600000</v>
      </c>
    </row>
    <row r="31" spans="1:8" x14ac:dyDescent="0.2">
      <c r="A31" s="41"/>
      <c r="B31" s="9"/>
      <c r="C31" s="9"/>
      <c r="D31" s="4"/>
      <c r="E31" s="8"/>
      <c r="F31" s="38"/>
      <c r="G31" s="39"/>
      <c r="H31" s="78"/>
    </row>
    <row r="32" spans="1:8" ht="26.4" x14ac:dyDescent="0.2">
      <c r="A32" s="40" t="s">
        <v>13</v>
      </c>
      <c r="B32" s="34" t="s">
        <v>14</v>
      </c>
      <c r="C32" s="34" t="s">
        <v>15</v>
      </c>
      <c r="D32" s="35">
        <v>138000</v>
      </c>
      <c r="E32" s="36" t="e">
        <f>D32/D72*100</f>
        <v>#REF!</v>
      </c>
      <c r="F32" s="93"/>
      <c r="G32" s="42">
        <v>100000</v>
      </c>
      <c r="H32" s="80">
        <v>232000</v>
      </c>
    </row>
    <row r="33" spans="1:8" ht="26.4" x14ac:dyDescent="0.2">
      <c r="A33" s="33" t="s">
        <v>16</v>
      </c>
      <c r="B33" s="34"/>
      <c r="C33" s="34"/>
      <c r="D33" s="35">
        <f>D34+D35+D36+D37</f>
        <v>2838912</v>
      </c>
      <c r="E33" s="36" t="e">
        <f>D33/D72*100</f>
        <v>#REF!</v>
      </c>
      <c r="F33" s="93"/>
      <c r="G33" s="35">
        <f>G34+G35+G36+G37</f>
        <v>3200000</v>
      </c>
      <c r="H33" s="80">
        <f>H34+H35+H36+H37</f>
        <v>3328893</v>
      </c>
    </row>
    <row r="34" spans="1:8" x14ac:dyDescent="0.2">
      <c r="A34" s="37"/>
      <c r="B34" s="9" t="s">
        <v>8</v>
      </c>
      <c r="C34" s="9" t="s">
        <v>9</v>
      </c>
      <c r="D34" s="4">
        <v>1811450</v>
      </c>
      <c r="E34" s="8"/>
      <c r="F34" s="38" t="s">
        <v>17</v>
      </c>
      <c r="G34" s="39">
        <v>2000000</v>
      </c>
      <c r="H34" s="78">
        <v>1831093</v>
      </c>
    </row>
    <row r="35" spans="1:8" x14ac:dyDescent="0.2">
      <c r="A35" s="37"/>
      <c r="B35" s="9" t="s">
        <v>18</v>
      </c>
      <c r="C35" s="9" t="s">
        <v>18</v>
      </c>
      <c r="D35" s="4">
        <v>449820</v>
      </c>
      <c r="E35" s="8"/>
      <c r="F35" s="38" t="s">
        <v>19</v>
      </c>
      <c r="G35" s="39">
        <v>400000</v>
      </c>
      <c r="H35" s="78">
        <v>427100</v>
      </c>
    </row>
    <row r="36" spans="1:8" x14ac:dyDescent="0.2">
      <c r="A36" s="37"/>
      <c r="B36" s="9" t="s">
        <v>20</v>
      </c>
      <c r="C36" s="9" t="s">
        <v>21</v>
      </c>
      <c r="D36" s="4">
        <v>577642</v>
      </c>
      <c r="E36" s="8"/>
      <c r="F36" s="38" t="s">
        <v>22</v>
      </c>
      <c r="G36" s="39">
        <v>800000</v>
      </c>
      <c r="H36" s="78">
        <v>1070700</v>
      </c>
    </row>
    <row r="37" spans="1:8" x14ac:dyDescent="0.2">
      <c r="A37" s="37"/>
      <c r="B37" s="9" t="s">
        <v>23</v>
      </c>
      <c r="C37" s="9" t="s">
        <v>24</v>
      </c>
      <c r="D37" s="4"/>
      <c r="E37" s="8"/>
      <c r="F37" s="38"/>
      <c r="G37" s="39">
        <v>0</v>
      </c>
      <c r="H37" s="78">
        <v>0</v>
      </c>
    </row>
    <row r="38" spans="1:8" x14ac:dyDescent="0.2">
      <c r="A38" s="33" t="s">
        <v>37</v>
      </c>
      <c r="B38" s="34"/>
      <c r="C38" s="34"/>
      <c r="D38" s="35">
        <f>D40+D41+D42+D43</f>
        <v>538250</v>
      </c>
      <c r="E38" s="36" t="e">
        <f>D38/D72*100</f>
        <v>#REF!</v>
      </c>
      <c r="F38" s="93"/>
      <c r="G38" s="35">
        <f>G39+G40+G41+G42+G43</f>
        <v>1910000</v>
      </c>
      <c r="H38" s="80">
        <f>H39+H40+H41+H42+H43</f>
        <v>2042940</v>
      </c>
    </row>
    <row r="39" spans="1:8" x14ac:dyDescent="0.2">
      <c r="A39" s="33"/>
      <c r="B39" s="9" t="s">
        <v>146</v>
      </c>
      <c r="C39" s="9"/>
      <c r="D39" s="4"/>
      <c r="E39" s="47"/>
      <c r="F39" s="38"/>
      <c r="G39" s="112">
        <v>1320000</v>
      </c>
      <c r="H39" s="84">
        <v>1320000</v>
      </c>
    </row>
    <row r="40" spans="1:8" x14ac:dyDescent="0.2">
      <c r="A40" s="37"/>
      <c r="B40" s="9" t="s">
        <v>25</v>
      </c>
      <c r="C40" s="9" t="s">
        <v>26</v>
      </c>
      <c r="D40" s="4">
        <v>156000</v>
      </c>
      <c r="E40" s="8"/>
      <c r="F40" s="38" t="s">
        <v>27</v>
      </c>
      <c r="G40" s="39">
        <v>240000</v>
      </c>
      <c r="H40" s="78">
        <v>238800</v>
      </c>
    </row>
    <row r="41" spans="1:8" x14ac:dyDescent="0.2">
      <c r="A41" s="37"/>
      <c r="B41" s="9" t="s">
        <v>25</v>
      </c>
      <c r="C41" s="9" t="s">
        <v>28</v>
      </c>
      <c r="D41" s="4">
        <v>90000</v>
      </c>
      <c r="E41" s="8"/>
      <c r="F41" s="38" t="s">
        <v>29</v>
      </c>
      <c r="G41" s="39">
        <v>100000</v>
      </c>
      <c r="H41" s="79">
        <v>207000</v>
      </c>
    </row>
    <row r="42" spans="1:8" x14ac:dyDescent="0.2">
      <c r="A42" s="37"/>
      <c r="B42" s="9" t="s">
        <v>30</v>
      </c>
      <c r="C42" s="9" t="s">
        <v>31</v>
      </c>
      <c r="D42" s="4">
        <v>103300</v>
      </c>
      <c r="E42" s="8"/>
      <c r="F42" s="38" t="s">
        <v>32</v>
      </c>
      <c r="G42" s="39">
        <v>100000</v>
      </c>
      <c r="H42" s="78">
        <v>137800</v>
      </c>
    </row>
    <row r="43" spans="1:8" x14ac:dyDescent="0.2">
      <c r="A43" s="37"/>
      <c r="B43" s="9" t="s">
        <v>33</v>
      </c>
      <c r="C43" s="9" t="s">
        <v>34</v>
      </c>
      <c r="D43" s="4">
        <v>188950</v>
      </c>
      <c r="E43" s="8"/>
      <c r="F43" s="38" t="s">
        <v>35</v>
      </c>
      <c r="G43" s="39">
        <v>150000</v>
      </c>
      <c r="H43" s="78">
        <v>139340</v>
      </c>
    </row>
    <row r="44" spans="1:8" x14ac:dyDescent="0.2">
      <c r="A44" s="40" t="s">
        <v>36</v>
      </c>
      <c r="B44" s="34"/>
      <c r="C44" s="34"/>
      <c r="D44" s="35">
        <v>229000</v>
      </c>
      <c r="E44" s="36" t="e">
        <f>D44/D72*100</f>
        <v>#REF!</v>
      </c>
      <c r="F44" s="93"/>
      <c r="G44" s="42">
        <v>300000</v>
      </c>
      <c r="H44" s="80">
        <v>36000</v>
      </c>
    </row>
    <row r="45" spans="1:8" ht="26.4" x14ac:dyDescent="0.2">
      <c r="A45" s="40" t="s">
        <v>38</v>
      </c>
      <c r="B45" s="34"/>
      <c r="C45" s="34"/>
      <c r="D45" s="35" t="e">
        <f>#REF!+#REF!+#REF!</f>
        <v>#REF!</v>
      </c>
      <c r="E45" s="36" t="e">
        <f>D45/D72*100</f>
        <v>#REF!</v>
      </c>
      <c r="F45" s="93"/>
      <c r="G45" s="35">
        <f>G46+G47</f>
        <v>6960000</v>
      </c>
      <c r="H45" s="80">
        <f>H46+H47</f>
        <v>6920000</v>
      </c>
    </row>
    <row r="46" spans="1:8" x14ac:dyDescent="0.2">
      <c r="A46" s="40"/>
      <c r="B46" s="9" t="s">
        <v>153</v>
      </c>
      <c r="C46" s="9"/>
      <c r="D46" s="4"/>
      <c r="E46" s="47"/>
      <c r="F46" s="38"/>
      <c r="G46" s="112">
        <v>6900000</v>
      </c>
      <c r="H46" s="84">
        <v>6900000</v>
      </c>
    </row>
    <row r="47" spans="1:8" x14ac:dyDescent="0.2">
      <c r="A47" s="41"/>
      <c r="B47" s="9" t="s">
        <v>84</v>
      </c>
      <c r="C47" s="9"/>
      <c r="D47" s="4"/>
      <c r="E47" s="8"/>
      <c r="F47" s="38"/>
      <c r="G47" s="39">
        <v>60000</v>
      </c>
      <c r="H47" s="78">
        <v>20000</v>
      </c>
    </row>
    <row r="48" spans="1:8" x14ac:dyDescent="0.2">
      <c r="A48" s="40" t="s">
        <v>124</v>
      </c>
      <c r="B48" s="34"/>
      <c r="C48" s="34"/>
      <c r="D48" s="35">
        <f>D49</f>
        <v>300150</v>
      </c>
      <c r="E48" s="36" t="e">
        <f>D48/D72*100</f>
        <v>#REF!</v>
      </c>
      <c r="F48" s="93"/>
      <c r="G48" s="42">
        <f>G49</f>
        <v>100000</v>
      </c>
      <c r="H48" s="80">
        <f>H49</f>
        <v>190000</v>
      </c>
    </row>
    <row r="49" spans="1:8" x14ac:dyDescent="0.2">
      <c r="A49" s="41"/>
      <c r="B49" s="9" t="s">
        <v>125</v>
      </c>
      <c r="C49" s="9" t="s">
        <v>126</v>
      </c>
      <c r="D49" s="4">
        <v>300150</v>
      </c>
      <c r="E49" s="8"/>
      <c r="F49" s="38"/>
      <c r="G49" s="39">
        <v>100000</v>
      </c>
      <c r="H49" s="78">
        <v>190000</v>
      </c>
    </row>
    <row r="50" spans="1:8" ht="26.4" x14ac:dyDescent="0.2">
      <c r="A50" s="33" t="s">
        <v>127</v>
      </c>
      <c r="B50" s="34"/>
      <c r="C50" s="34"/>
      <c r="D50" s="35" t="e">
        <f>#REF!+D51+#REF!+D52+#REF!+#REF!</f>
        <v>#REF!</v>
      </c>
      <c r="E50" s="36" t="e">
        <f>D50/D72*100</f>
        <v>#REF!</v>
      </c>
      <c r="F50" s="93"/>
      <c r="G50" s="35">
        <f>G51+G52+G53+G54</f>
        <v>10300000</v>
      </c>
      <c r="H50" s="80">
        <f>H51+H52+H53+H54</f>
        <v>9913927</v>
      </c>
    </row>
    <row r="51" spans="1:8" x14ac:dyDescent="0.2">
      <c r="A51" s="37"/>
      <c r="B51" s="9" t="s">
        <v>128</v>
      </c>
      <c r="C51" s="9" t="s">
        <v>129</v>
      </c>
      <c r="D51" s="4"/>
      <c r="E51" s="8"/>
      <c r="F51" s="38"/>
      <c r="G51" s="39">
        <v>500000</v>
      </c>
      <c r="H51" s="78">
        <v>100000</v>
      </c>
    </row>
    <row r="52" spans="1:8" x14ac:dyDescent="0.2">
      <c r="A52" s="37"/>
      <c r="B52" s="9" t="s">
        <v>130</v>
      </c>
      <c r="C52" s="9"/>
      <c r="D52" s="4">
        <v>20000</v>
      </c>
      <c r="E52" s="8"/>
      <c r="F52" s="38" t="s">
        <v>131</v>
      </c>
      <c r="G52" s="39">
        <v>200000</v>
      </c>
      <c r="H52" s="78">
        <v>217026</v>
      </c>
    </row>
    <row r="53" spans="1:8" x14ac:dyDescent="0.2">
      <c r="A53" s="37"/>
      <c r="B53" s="9" t="s">
        <v>149</v>
      </c>
      <c r="C53" s="9"/>
      <c r="D53" s="4"/>
      <c r="E53" s="8"/>
      <c r="F53" s="38"/>
      <c r="G53" s="39">
        <v>9000000</v>
      </c>
      <c r="H53" s="78">
        <v>8996901</v>
      </c>
    </row>
    <row r="54" spans="1:8" x14ac:dyDescent="0.2">
      <c r="A54" s="37"/>
      <c r="B54" s="9" t="s">
        <v>147</v>
      </c>
      <c r="C54" s="9"/>
      <c r="D54" s="4"/>
      <c r="E54" s="8"/>
      <c r="F54" s="38"/>
      <c r="G54" s="39">
        <v>600000</v>
      </c>
      <c r="H54" s="78">
        <v>600000</v>
      </c>
    </row>
    <row r="55" spans="1:8" x14ac:dyDescent="0.2">
      <c r="A55" s="40" t="s">
        <v>132</v>
      </c>
      <c r="B55" s="34"/>
      <c r="C55" s="34"/>
      <c r="D55" s="46">
        <f>D56+D57+D58</f>
        <v>1421455</v>
      </c>
      <c r="E55" s="36" t="e">
        <f>D55/D72*100</f>
        <v>#REF!</v>
      </c>
      <c r="F55" s="93"/>
      <c r="G55" s="35">
        <f>G56+G57+G58</f>
        <v>1630000</v>
      </c>
      <c r="H55" s="80">
        <f>H56+H57+H58</f>
        <v>1448081</v>
      </c>
    </row>
    <row r="56" spans="1:8" x14ac:dyDescent="0.2">
      <c r="A56" s="41"/>
      <c r="B56" s="9" t="s">
        <v>133</v>
      </c>
      <c r="C56" s="9" t="s">
        <v>134</v>
      </c>
      <c r="D56" s="4">
        <v>221455</v>
      </c>
      <c r="E56" s="8"/>
      <c r="F56" s="38"/>
      <c r="G56" s="45">
        <v>230000</v>
      </c>
      <c r="H56" s="78">
        <v>248081</v>
      </c>
    </row>
    <row r="57" spans="1:8" x14ac:dyDescent="0.2">
      <c r="A57" s="41"/>
      <c r="B57" s="9" t="s">
        <v>135</v>
      </c>
      <c r="C57" s="9" t="s">
        <v>136</v>
      </c>
      <c r="D57" s="4">
        <v>1200000</v>
      </c>
      <c r="E57" s="8"/>
      <c r="F57" s="38"/>
      <c r="G57" s="45">
        <v>1400000</v>
      </c>
      <c r="H57" s="78">
        <v>1200000</v>
      </c>
    </row>
    <row r="58" spans="1:8" x14ac:dyDescent="0.2">
      <c r="A58" s="41"/>
      <c r="B58" s="9"/>
      <c r="C58" s="9"/>
      <c r="D58" s="4"/>
      <c r="E58" s="8"/>
      <c r="F58" s="38"/>
      <c r="G58" s="45"/>
      <c r="H58" s="78"/>
    </row>
    <row r="59" spans="1:8" x14ac:dyDescent="0.2">
      <c r="A59" s="40" t="s">
        <v>137</v>
      </c>
      <c r="B59" s="34"/>
      <c r="C59" s="34"/>
      <c r="D59" s="46" t="e">
        <f>#REF!+#REF!</f>
        <v>#REF!</v>
      </c>
      <c r="E59" s="36" t="e">
        <f>D59/D72*100</f>
        <v>#REF!</v>
      </c>
      <c r="F59" s="93"/>
      <c r="G59" s="35">
        <f>G60+G61</f>
        <v>16000000</v>
      </c>
      <c r="H59" s="80">
        <f>H60+H61</f>
        <v>23600000</v>
      </c>
    </row>
    <row r="60" spans="1:8" x14ac:dyDescent="0.2">
      <c r="A60" s="41"/>
      <c r="B60" s="9" t="s">
        <v>138</v>
      </c>
      <c r="C60" s="9"/>
      <c r="D60" s="4"/>
      <c r="E60" s="8"/>
      <c r="F60" s="38"/>
      <c r="G60" s="39">
        <v>16000000</v>
      </c>
      <c r="H60" s="78">
        <v>23600000</v>
      </c>
    </row>
    <row r="61" spans="1:8" x14ac:dyDescent="0.2">
      <c r="A61" s="41"/>
      <c r="B61" s="9"/>
      <c r="C61" s="9"/>
      <c r="D61" s="4"/>
      <c r="E61" s="8"/>
      <c r="F61" s="38"/>
      <c r="G61" s="39"/>
      <c r="H61" s="78"/>
    </row>
    <row r="62" spans="1:8" x14ac:dyDescent="0.2">
      <c r="A62" s="40" t="s">
        <v>139</v>
      </c>
      <c r="B62" s="34"/>
      <c r="C62" s="34"/>
      <c r="D62" s="35">
        <f>D63</f>
        <v>0</v>
      </c>
      <c r="E62" s="36" t="e">
        <f>D62/D72*100</f>
        <v>#REF!</v>
      </c>
      <c r="F62" s="93"/>
      <c r="G62" s="42">
        <f>G63+G64</f>
        <v>312000</v>
      </c>
      <c r="H62" s="80">
        <f>H63+H64</f>
        <v>224600</v>
      </c>
    </row>
    <row r="63" spans="1:8" x14ac:dyDescent="0.2">
      <c r="A63" s="41"/>
      <c r="B63" s="9" t="s">
        <v>122</v>
      </c>
      <c r="C63" s="9"/>
      <c r="D63" s="4"/>
      <c r="E63" s="47"/>
      <c r="F63" s="38"/>
      <c r="G63" s="39">
        <v>312000</v>
      </c>
      <c r="H63" s="78">
        <v>224600</v>
      </c>
    </row>
    <row r="64" spans="1:8" x14ac:dyDescent="0.2">
      <c r="A64" s="41"/>
      <c r="B64" s="9"/>
      <c r="C64" s="9"/>
      <c r="D64" s="4"/>
      <c r="E64" s="47"/>
      <c r="F64" s="38"/>
      <c r="G64" s="39"/>
      <c r="H64" s="78"/>
    </row>
    <row r="65" spans="1:8" x14ac:dyDescent="0.2">
      <c r="A65" s="48" t="s">
        <v>151</v>
      </c>
      <c r="B65" s="34"/>
      <c r="C65" s="34"/>
      <c r="D65" s="46" t="e">
        <f>D62+D59+#REF!+D55+#REF!+D50+D48+D45+D44+D38+D33+D32+D29+D22+D17+D16+D12+D6+D3</f>
        <v>#REF!</v>
      </c>
      <c r="E65" s="36" t="e">
        <f>D65/D72*100</f>
        <v>#REF!</v>
      </c>
      <c r="F65" s="93"/>
      <c r="G65" s="46">
        <f>G62+G59+G55+G50+G48+G45+G44+G38+G33+G32+G29+G22+G17+G16+G12+G6+G3</f>
        <v>110000000</v>
      </c>
      <c r="H65" s="81">
        <f>H62+H59+H55+H50+H48+H45+H44+H38+H33+H32+H29+H22+H17+H16+H12+H6+H3</f>
        <v>116451778</v>
      </c>
    </row>
    <row r="66" spans="1:8" x14ac:dyDescent="0.2">
      <c r="A66" s="40"/>
      <c r="B66" s="34"/>
      <c r="C66" s="34"/>
      <c r="D66" s="35"/>
      <c r="E66" s="36"/>
      <c r="F66" s="93"/>
      <c r="G66" s="39"/>
      <c r="H66" s="78"/>
    </row>
    <row r="67" spans="1:8" x14ac:dyDescent="0.2">
      <c r="A67" s="48" t="s">
        <v>141</v>
      </c>
      <c r="B67" s="34"/>
      <c r="C67" s="34"/>
      <c r="D67" s="35">
        <v>11595762</v>
      </c>
      <c r="E67" s="36" t="e">
        <f>D67/D72*100</f>
        <v>#REF!</v>
      </c>
      <c r="F67" s="93"/>
      <c r="G67" s="42">
        <v>10000000</v>
      </c>
      <c r="H67" s="80">
        <v>8917083</v>
      </c>
    </row>
    <row r="68" spans="1:8" x14ac:dyDescent="0.2">
      <c r="A68" s="49"/>
      <c r="B68" s="18"/>
      <c r="C68" s="19"/>
      <c r="D68" s="35"/>
      <c r="E68" s="19"/>
      <c r="F68" s="50"/>
      <c r="G68" s="39"/>
      <c r="H68" s="78"/>
    </row>
    <row r="69" spans="1:8" x14ac:dyDescent="0.4">
      <c r="A69" s="51"/>
      <c r="B69" s="19"/>
      <c r="C69" s="19"/>
      <c r="D69" s="35"/>
      <c r="E69" s="19"/>
      <c r="F69" s="50"/>
      <c r="G69" s="39"/>
      <c r="H69" s="78"/>
    </row>
    <row r="70" spans="1:8" x14ac:dyDescent="0.2">
      <c r="A70" s="48" t="s">
        <v>140</v>
      </c>
      <c r="B70" s="19"/>
      <c r="C70" s="19"/>
      <c r="D70" s="46">
        <f>D67</f>
        <v>11595762</v>
      </c>
      <c r="E70" s="36" t="e">
        <f>D70/D72*100</f>
        <v>#REF!</v>
      </c>
      <c r="F70" s="50"/>
      <c r="G70" s="35">
        <f>G67</f>
        <v>10000000</v>
      </c>
      <c r="H70" s="80">
        <v>8911103</v>
      </c>
    </row>
    <row r="71" spans="1:8" x14ac:dyDescent="0.4">
      <c r="A71" s="51"/>
      <c r="B71" s="19"/>
      <c r="C71" s="19"/>
      <c r="D71" s="35"/>
      <c r="E71" s="19"/>
      <c r="F71" s="50"/>
      <c r="G71" s="45"/>
      <c r="H71" s="78"/>
    </row>
    <row r="72" spans="1:8" ht="15" thickBot="1" x14ac:dyDescent="0.25">
      <c r="A72" s="52" t="s">
        <v>150</v>
      </c>
      <c r="B72" s="53"/>
      <c r="C72" s="53"/>
      <c r="D72" s="54" t="e">
        <f>D70+D65</f>
        <v>#REF!</v>
      </c>
      <c r="E72" s="55">
        <v>100</v>
      </c>
      <c r="F72" s="56"/>
      <c r="G72" s="57">
        <f>G70+G65</f>
        <v>120000000</v>
      </c>
      <c r="H72" s="82">
        <f>H70+H65</f>
        <v>125362881</v>
      </c>
    </row>
    <row r="73" spans="1:8" x14ac:dyDescent="0.4">
      <c r="A73" s="32"/>
      <c r="B73" s="32"/>
      <c r="C73" s="32"/>
      <c r="E73" s="32"/>
      <c r="G73" s="60"/>
    </row>
    <row r="74" spans="1:8" x14ac:dyDescent="0.4">
      <c r="A74" s="32"/>
      <c r="B74" s="32"/>
      <c r="C74" s="32"/>
      <c r="D74" s="32"/>
      <c r="E74" s="32"/>
      <c r="F74" s="32"/>
      <c r="G74" s="32"/>
      <c r="H74" s="32"/>
    </row>
    <row r="75" spans="1:8" x14ac:dyDescent="0.4">
      <c r="A75" s="32"/>
      <c r="B75" s="32"/>
      <c r="C75" s="32"/>
      <c r="E75" s="32"/>
      <c r="G75" s="60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수입</vt:lpstr>
      <vt:lpstr>지출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2020-04-24T01:24:09Z</dcterms:modified>
</cp:coreProperties>
</file>